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73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74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5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7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78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79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80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81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82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8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84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8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87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88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89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90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9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92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93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9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95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96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97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98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99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00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101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102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103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104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05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06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107.xml" ContentType="application/vnd.openxmlformats-officedocument.drawing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108.xml" ContentType="application/vnd.openxmlformats-officedocument.drawing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109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110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111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12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11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114.xml" ContentType="application/vnd.openxmlformats-officedocument.drawing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115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116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117.xml" ContentType="application/vnd.openxmlformats-officedocument.drawing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118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119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120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12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122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23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124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12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126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127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128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129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130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131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132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stats\"/>
    </mc:Choice>
  </mc:AlternateContent>
  <bookViews>
    <workbookView xWindow="192" yWindow="7272" windowWidth="27648" windowHeight="8556" firstSheet="114" activeTab="130"/>
  </bookViews>
  <sheets>
    <sheet name="Total" sheetId="1" r:id="rId1"/>
    <sheet name="Jul14" sheetId="24" r:id="rId2"/>
    <sheet name="Aug14" sheetId="25" r:id="rId3"/>
    <sheet name="Sep14" sheetId="26" r:id="rId4"/>
    <sheet name="Okt14" sheetId="27" r:id="rId5"/>
    <sheet name="Nov14" sheetId="28" r:id="rId6"/>
    <sheet name="Dez14" sheetId="29" r:id="rId7"/>
    <sheet name="Jan15" sheetId="30" r:id="rId8"/>
    <sheet name="Feb15" sheetId="31" r:id="rId9"/>
    <sheet name="Mar15" sheetId="32" r:id="rId10"/>
    <sheet name="Apr15" sheetId="33" r:id="rId11"/>
    <sheet name="Mai15" sheetId="34" r:id="rId12"/>
    <sheet name="Jun15" sheetId="35" r:id="rId13"/>
    <sheet name="Jul15" sheetId="36" r:id="rId14"/>
    <sheet name="Aug15" sheetId="37" r:id="rId15"/>
    <sheet name="Sep15" sheetId="38" r:id="rId16"/>
    <sheet name="Okt15" sheetId="39" r:id="rId17"/>
    <sheet name="Nov15" sheetId="40" r:id="rId18"/>
    <sheet name="Dez15" sheetId="41" r:id="rId19"/>
    <sheet name="Jan16" sheetId="42" r:id="rId20"/>
    <sheet name="Feb16" sheetId="43" r:id="rId21"/>
    <sheet name="Mar16" sheetId="44" r:id="rId22"/>
    <sheet name="Apr16" sheetId="45" r:id="rId23"/>
    <sheet name="Mai16" sheetId="46" r:id="rId24"/>
    <sheet name="Jun16" sheetId="47" r:id="rId25"/>
    <sheet name="Jul16" sheetId="48" r:id="rId26"/>
    <sheet name="Aug16" sheetId="49" r:id="rId27"/>
    <sheet name="Sep16" sheetId="50" r:id="rId28"/>
    <sheet name="Okt16" sheetId="51" r:id="rId29"/>
    <sheet name="Nov16" sheetId="52" r:id="rId30"/>
    <sheet name="Dez16" sheetId="53" r:id="rId31"/>
    <sheet name="Jan17" sheetId="54" r:id="rId32"/>
    <sheet name="Feb17" sheetId="55" r:id="rId33"/>
    <sheet name="Mar17" sheetId="56" r:id="rId34"/>
    <sheet name="Apr17" sheetId="57" r:id="rId35"/>
    <sheet name="Mai17" sheetId="58" r:id="rId36"/>
    <sheet name="Jun17" sheetId="60" r:id="rId37"/>
    <sheet name="Jul17" sheetId="61" r:id="rId38"/>
    <sheet name="Aug17" sheetId="62" r:id="rId39"/>
    <sheet name="Sep17" sheetId="64" r:id="rId40"/>
    <sheet name="Okt17" sheetId="66" r:id="rId41"/>
    <sheet name="Nov17" sheetId="67" r:id="rId42"/>
    <sheet name="Dez17" sheetId="69" r:id="rId43"/>
    <sheet name="Jan18" sheetId="70" r:id="rId44"/>
    <sheet name="Feb18" sheetId="71" r:id="rId45"/>
    <sheet name="Mar18" sheetId="73" r:id="rId46"/>
    <sheet name="Apr18" sheetId="72" r:id="rId47"/>
    <sheet name="Mai18" sheetId="74" r:id="rId48"/>
    <sheet name="Jun18" sheetId="75" r:id="rId49"/>
    <sheet name="Jul18" sheetId="76" r:id="rId50"/>
    <sheet name="Aug18" sheetId="77" r:id="rId51"/>
    <sheet name="Sep18" sheetId="78" r:id="rId52"/>
    <sheet name="Okt18" sheetId="79" r:id="rId53"/>
    <sheet name="Nov18" sheetId="80" r:id="rId54"/>
    <sheet name="Dez18" sheetId="81" r:id="rId55"/>
    <sheet name="Jan19" sheetId="83" r:id="rId56"/>
    <sheet name="Feb19" sheetId="84" r:id="rId57"/>
    <sheet name="Mar19" sheetId="85" r:id="rId58"/>
    <sheet name="Apr19" sheetId="86" r:id="rId59"/>
    <sheet name="Mai19" sheetId="87" r:id="rId60"/>
    <sheet name="Jun19" sheetId="88" r:id="rId61"/>
    <sheet name="Jul19" sheetId="89" r:id="rId62"/>
    <sheet name="Aug19" sheetId="91" r:id="rId63"/>
    <sheet name="Sep19" sheetId="92" r:id="rId64"/>
    <sheet name="Okt19" sheetId="94" r:id="rId65"/>
    <sheet name="Nov19" sheetId="95" r:id="rId66"/>
    <sheet name="Dez19" sheetId="96" r:id="rId67"/>
    <sheet name="Jan20" sheetId="97" r:id="rId68"/>
    <sheet name="Feb20" sheetId="98" r:id="rId69"/>
    <sheet name="Mar20" sheetId="100" r:id="rId70"/>
    <sheet name="Apr20" sheetId="101" r:id="rId71"/>
    <sheet name="Mai20" sheetId="102" r:id="rId72"/>
    <sheet name="Jun20" sheetId="103" r:id="rId73"/>
    <sheet name="Jul20" sheetId="104" r:id="rId74"/>
    <sheet name="Aug20" sheetId="105" r:id="rId75"/>
    <sheet name="Sep20" sheetId="106" r:id="rId76"/>
    <sheet name="Okt20" sheetId="107" r:id="rId77"/>
    <sheet name="Nov20" sheetId="108" r:id="rId78"/>
    <sheet name="Dez20" sheetId="109" r:id="rId79"/>
    <sheet name="Jan21" sheetId="110" r:id="rId80"/>
    <sheet name="Feb21" sheetId="111" r:id="rId81"/>
    <sheet name="Mar21" sheetId="112" r:id="rId82"/>
    <sheet name="Apr21" sheetId="113" r:id="rId83"/>
    <sheet name="Mai21" sheetId="114" r:id="rId84"/>
    <sheet name="Jun21" sheetId="115" r:id="rId85"/>
    <sheet name="Jul21" sheetId="116" r:id="rId86"/>
    <sheet name="Aug21" sheetId="117" r:id="rId87"/>
    <sheet name="Sep21" sheetId="118" r:id="rId88"/>
    <sheet name="Okt21" sheetId="119" r:id="rId89"/>
    <sheet name="Nov21" sheetId="120" r:id="rId90"/>
    <sheet name="Dez21" sheetId="122" r:id="rId91"/>
    <sheet name="Jan22" sheetId="124" r:id="rId92"/>
    <sheet name="Feb22" sheetId="125" r:id="rId93"/>
    <sheet name="Mar22" sheetId="127" r:id="rId94"/>
    <sheet name="Apr22" sheetId="129" r:id="rId95"/>
    <sheet name="Mai22" sheetId="130" r:id="rId96"/>
    <sheet name="Jun22" sheetId="131" r:id="rId97"/>
    <sheet name="Jul22" sheetId="132" r:id="rId98"/>
    <sheet name="Aug22" sheetId="133" r:id="rId99"/>
    <sheet name="Sep22" sheetId="134" r:id="rId100"/>
    <sheet name="Okt22" sheetId="135" r:id="rId101"/>
    <sheet name="Nov22" sheetId="136" r:id="rId102"/>
    <sheet name="Dez22" sheetId="137" r:id="rId103"/>
    <sheet name="Jan23" sheetId="138" r:id="rId104"/>
    <sheet name="Feb23" sheetId="139" r:id="rId105"/>
    <sheet name="Mar23" sheetId="140" r:id="rId106"/>
    <sheet name="Apr23" sheetId="141" r:id="rId107"/>
    <sheet name="Mai23" sheetId="142" r:id="rId108"/>
    <sheet name="Jun23" sheetId="143" r:id="rId109"/>
    <sheet name="Jul23" sheetId="144" r:id="rId110"/>
    <sheet name="Aug23" sheetId="145" r:id="rId111"/>
    <sheet name="Sep23" sheetId="146" r:id="rId112"/>
    <sheet name="Okt23" sheetId="147" r:id="rId113"/>
    <sheet name="Nov23" sheetId="148" r:id="rId114"/>
    <sheet name="Dez23" sheetId="150" r:id="rId115"/>
    <sheet name="Jan24" sheetId="151" r:id="rId116"/>
    <sheet name="Feb24" sheetId="152" r:id="rId117"/>
    <sheet name="Mar24" sheetId="153" r:id="rId118"/>
    <sheet name="Apr24" sheetId="154" r:id="rId119"/>
    <sheet name="Mai24" sheetId="156" r:id="rId120"/>
    <sheet name="Jun24" sheetId="157" r:id="rId121"/>
    <sheet name="Jul24" sheetId="158" r:id="rId122"/>
    <sheet name="Aug24" sheetId="159" r:id="rId123"/>
    <sheet name="Sep24" sheetId="160" r:id="rId124"/>
    <sheet name="Okt24" sheetId="161" r:id="rId125"/>
    <sheet name="Nov24" sheetId="162" r:id="rId126"/>
    <sheet name="Dez24" sheetId="163" r:id="rId127"/>
    <sheet name="Jan25" sheetId="164" r:id="rId128"/>
    <sheet name="Feb25" sheetId="165" r:id="rId129"/>
    <sheet name="Mar25" sheetId="166" r:id="rId130"/>
    <sheet name="Apr25" sheetId="167" r:id="rId131"/>
  </sheets>
  <calcPr calcId="152511"/>
</workbook>
</file>

<file path=xl/calcChain.xml><?xml version="1.0" encoding="utf-8"?>
<calcChain xmlns="http://schemas.openxmlformats.org/spreadsheetml/2006/main">
  <c r="B58" i="167" l="1"/>
  <c r="B5" i="167"/>
  <c r="B4" i="167"/>
  <c r="C58" i="167"/>
  <c r="AI58" i="167" s="1"/>
  <c r="AI57" i="167"/>
  <c r="AI56" i="167"/>
  <c r="AI55" i="167"/>
  <c r="AI54" i="167"/>
  <c r="AG9" i="167"/>
  <c r="AI9" i="167" s="1"/>
  <c r="AG8" i="167"/>
  <c r="AI8" i="167" s="1"/>
  <c r="AI10" i="167" s="1"/>
  <c r="AI6" i="167"/>
  <c r="AG5" i="167"/>
  <c r="AF5" i="167"/>
  <c r="AE5" i="167"/>
  <c r="AD5" i="167"/>
  <c r="AC5" i="167"/>
  <c r="AB5" i="167"/>
  <c r="AA5" i="167"/>
  <c r="Z5" i="167"/>
  <c r="Y5" i="167"/>
  <c r="X5" i="167"/>
  <c r="W5" i="167"/>
  <c r="V5" i="167"/>
  <c r="U5" i="167"/>
  <c r="T5" i="167"/>
  <c r="S5" i="167"/>
  <c r="R5" i="167"/>
  <c r="Q5" i="167"/>
  <c r="P5" i="167"/>
  <c r="O5" i="167"/>
  <c r="N5" i="167"/>
  <c r="M5" i="167"/>
  <c r="L5" i="167"/>
  <c r="K5" i="167"/>
  <c r="J5" i="167"/>
  <c r="I5" i="167"/>
  <c r="H5" i="167"/>
  <c r="G5" i="167"/>
  <c r="F5" i="167"/>
  <c r="E5" i="167"/>
  <c r="D5" i="167"/>
  <c r="C5" i="167"/>
  <c r="AG4" i="167"/>
  <c r="AF4" i="167"/>
  <c r="AE4" i="167"/>
  <c r="AD4" i="167"/>
  <c r="AC4" i="167"/>
  <c r="AB4" i="167"/>
  <c r="AA4" i="167"/>
  <c r="Z4" i="167"/>
  <c r="Y4" i="167"/>
  <c r="X4" i="167"/>
  <c r="W4" i="167"/>
  <c r="V4" i="167"/>
  <c r="U4" i="167"/>
  <c r="T4" i="167"/>
  <c r="S4" i="167"/>
  <c r="R4" i="167"/>
  <c r="Q4" i="167"/>
  <c r="P4" i="167"/>
  <c r="O4" i="167"/>
  <c r="N4" i="167"/>
  <c r="M4" i="167"/>
  <c r="L4" i="167"/>
  <c r="K4" i="167"/>
  <c r="J4" i="167"/>
  <c r="I4" i="167"/>
  <c r="H4" i="167"/>
  <c r="G4" i="167"/>
  <c r="F4" i="167"/>
  <c r="E4" i="167"/>
  <c r="D4" i="167"/>
  <c r="C4" i="167"/>
  <c r="EL11" i="1"/>
  <c r="EL10" i="1"/>
  <c r="EL12" i="1" l="1"/>
  <c r="E7" i="167"/>
  <c r="W7" i="167"/>
  <c r="D7" i="167"/>
  <c r="AA7" i="167"/>
  <c r="AB7" i="167"/>
  <c r="U7" i="167"/>
  <c r="AC7" i="167"/>
  <c r="V7" i="167"/>
  <c r="AD7" i="167"/>
  <c r="L7" i="167"/>
  <c r="F7" i="167"/>
  <c r="AI4" i="167"/>
  <c r="H7" i="167"/>
  <c r="P7" i="167"/>
  <c r="X7" i="167"/>
  <c r="AF7" i="167"/>
  <c r="T7" i="167"/>
  <c r="N7" i="167"/>
  <c r="O7" i="167"/>
  <c r="AJ4" i="167"/>
  <c r="I7" i="167"/>
  <c r="Q7" i="167"/>
  <c r="Y7" i="167"/>
  <c r="AG7" i="167"/>
  <c r="M7" i="167"/>
  <c r="G7" i="167"/>
  <c r="AE7" i="167"/>
  <c r="J7" i="167"/>
  <c r="R7" i="167"/>
  <c r="Z7" i="167"/>
  <c r="C7" i="167"/>
  <c r="K7" i="167"/>
  <c r="S7" i="167"/>
  <c r="AG58" i="166"/>
  <c r="AF58" i="166" l="1"/>
  <c r="AE58" i="166" l="1"/>
  <c r="AD58" i="166" l="1"/>
  <c r="AC58" i="166"/>
  <c r="AB58" i="166" l="1"/>
  <c r="AA58" i="166" l="1"/>
  <c r="Z58" i="166" l="1"/>
  <c r="Y58" i="166" l="1"/>
  <c r="X58" i="166" l="1"/>
  <c r="W58" i="166" l="1"/>
  <c r="V58" i="166"/>
  <c r="U58" i="166" l="1"/>
  <c r="T58" i="166" l="1"/>
  <c r="S58" i="166" l="1"/>
  <c r="R58" i="166" l="1"/>
  <c r="Q58" i="166" l="1"/>
  <c r="P58" i="166" l="1"/>
  <c r="O58" i="166" l="1"/>
  <c r="N58" i="166" l="1"/>
  <c r="M58" i="166" l="1"/>
  <c r="L58" i="166" l="1"/>
  <c r="K58" i="166" l="1"/>
  <c r="J58" i="166" l="1"/>
  <c r="I58" i="166"/>
  <c r="H58" i="166"/>
  <c r="G58" i="166"/>
  <c r="F58" i="166" l="1"/>
  <c r="E58" i="166" l="1"/>
  <c r="D58" i="166" l="1"/>
  <c r="B58" i="166" l="1"/>
  <c r="B5" i="166"/>
  <c r="B4" i="166"/>
  <c r="C58" i="166"/>
  <c r="AI58" i="166" s="1"/>
  <c r="AI57" i="166"/>
  <c r="AI56" i="166"/>
  <c r="AI55" i="166"/>
  <c r="AI54" i="166"/>
  <c r="AG9" i="166"/>
  <c r="AI9" i="166" s="1"/>
  <c r="AG8" i="166"/>
  <c r="AI8" i="166" s="1"/>
  <c r="AI6" i="166"/>
  <c r="AG5" i="166"/>
  <c r="AF5" i="166"/>
  <c r="AE5" i="166"/>
  <c r="AD5" i="166"/>
  <c r="AC5" i="166"/>
  <c r="AB5" i="166"/>
  <c r="AA5" i="166"/>
  <c r="Z5" i="166"/>
  <c r="Y5" i="166"/>
  <c r="X5" i="166"/>
  <c r="W5" i="166"/>
  <c r="V5" i="166"/>
  <c r="U5" i="166"/>
  <c r="T5" i="166"/>
  <c r="S5" i="166"/>
  <c r="R5" i="166"/>
  <c r="Q5" i="166"/>
  <c r="P5" i="166"/>
  <c r="O5" i="166"/>
  <c r="N5" i="166"/>
  <c r="M5" i="166"/>
  <c r="L5" i="166"/>
  <c r="K5" i="166"/>
  <c r="J5" i="166"/>
  <c r="I5" i="166"/>
  <c r="H5" i="166"/>
  <c r="G5" i="166"/>
  <c r="F5" i="166"/>
  <c r="E5" i="166"/>
  <c r="D5" i="166"/>
  <c r="C5" i="166"/>
  <c r="AG4" i="166"/>
  <c r="AF4" i="166"/>
  <c r="AE4" i="166"/>
  <c r="AD4" i="166"/>
  <c r="AC4" i="166"/>
  <c r="AB4" i="166"/>
  <c r="AA4" i="166"/>
  <c r="Z4" i="166"/>
  <c r="Y4" i="166"/>
  <c r="X4" i="166"/>
  <c r="W4" i="166"/>
  <c r="V4" i="166"/>
  <c r="U4" i="166"/>
  <c r="T4" i="166"/>
  <c r="S4" i="166"/>
  <c r="R4" i="166"/>
  <c r="Q4" i="166"/>
  <c r="P4" i="166"/>
  <c r="O4" i="166"/>
  <c r="N4" i="166"/>
  <c r="M4" i="166"/>
  <c r="L4" i="166"/>
  <c r="K4" i="166"/>
  <c r="J4" i="166"/>
  <c r="I4" i="166"/>
  <c r="H4" i="166"/>
  <c r="G4" i="166"/>
  <c r="F4" i="166"/>
  <c r="E4" i="166"/>
  <c r="D4" i="166"/>
  <c r="C4" i="166"/>
  <c r="EK10" i="1"/>
  <c r="EK11" i="1"/>
  <c r="EK12" i="1" l="1"/>
  <c r="G7" i="166"/>
  <c r="AF7" i="166"/>
  <c r="H7" i="166"/>
  <c r="AD7" i="166"/>
  <c r="AI10" i="166"/>
  <c r="O7" i="166"/>
  <c r="X7" i="166"/>
  <c r="I7" i="166"/>
  <c r="R7" i="166"/>
  <c r="D7" i="166"/>
  <c r="L7" i="166"/>
  <c r="T7" i="166"/>
  <c r="AB7" i="166"/>
  <c r="AE7" i="166"/>
  <c r="AJ4" i="166"/>
  <c r="Q7" i="166"/>
  <c r="Z7" i="166"/>
  <c r="K7" i="166"/>
  <c r="AA7" i="166"/>
  <c r="E7" i="166"/>
  <c r="M7" i="166"/>
  <c r="U7" i="166"/>
  <c r="AC7" i="166"/>
  <c r="W7" i="166"/>
  <c r="AI4" i="166"/>
  <c r="P7" i="166"/>
  <c r="Y7" i="166"/>
  <c r="AG7" i="166"/>
  <c r="J7" i="166"/>
  <c r="C7" i="166"/>
  <c r="S7" i="166"/>
  <c r="F7" i="166"/>
  <c r="N7" i="166"/>
  <c r="V7" i="166"/>
  <c r="AD58" i="165"/>
  <c r="AC58" i="165" l="1"/>
  <c r="AB58" i="165" l="1"/>
  <c r="AA58" i="165"/>
  <c r="Z58" i="165" l="1"/>
  <c r="Y58" i="165" l="1"/>
  <c r="X58" i="165" l="1"/>
  <c r="W58" i="165" l="1"/>
  <c r="V58" i="165" l="1"/>
  <c r="U58" i="165" l="1"/>
  <c r="T58" i="165" l="1"/>
  <c r="S58" i="165"/>
  <c r="R58" i="165"/>
  <c r="Q58" i="165"/>
  <c r="P58" i="165"/>
  <c r="O58" i="165"/>
  <c r="N58" i="165"/>
  <c r="M58" i="165"/>
  <c r="L58" i="165"/>
  <c r="K58" i="165"/>
  <c r="J58" i="165"/>
  <c r="I58" i="165"/>
  <c r="H58" i="165" l="1"/>
  <c r="G58" i="165" l="1"/>
  <c r="F58" i="165" l="1"/>
  <c r="E58" i="165" l="1"/>
  <c r="EJ6" i="1" l="1"/>
  <c r="D58" i="165"/>
  <c r="EJ11" i="1"/>
  <c r="EJ10" i="1"/>
  <c r="EJ12" i="1" l="1"/>
  <c r="B58" i="165"/>
  <c r="B5" i="165"/>
  <c r="B4" i="165"/>
  <c r="C58" i="165"/>
  <c r="AI58" i="165" s="1"/>
  <c r="AI57" i="165"/>
  <c r="AI56" i="165"/>
  <c r="AI55" i="165"/>
  <c r="AI54" i="165"/>
  <c r="AG9" i="165"/>
  <c r="AI9" i="165" s="1"/>
  <c r="AG8" i="165"/>
  <c r="AI8" i="165" s="1"/>
  <c r="AI6" i="165"/>
  <c r="AG5" i="165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AG4" i="165"/>
  <c r="AF4" i="165"/>
  <c r="AE4" i="165"/>
  <c r="AD4" i="165"/>
  <c r="AC4" i="165"/>
  <c r="AB4" i="165"/>
  <c r="AA4" i="165"/>
  <c r="Z4" i="165"/>
  <c r="Y4" i="165"/>
  <c r="X4" i="165"/>
  <c r="W4" i="165"/>
  <c r="V4" i="165"/>
  <c r="U4" i="165"/>
  <c r="T4" i="165"/>
  <c r="S4" i="165"/>
  <c r="R4" i="165"/>
  <c r="Q4" i="165"/>
  <c r="P4" i="165"/>
  <c r="O4" i="165"/>
  <c r="N4" i="165"/>
  <c r="M4" i="165"/>
  <c r="L4" i="165"/>
  <c r="K4" i="165"/>
  <c r="J4" i="165"/>
  <c r="I4" i="165"/>
  <c r="H4" i="165"/>
  <c r="G4" i="165"/>
  <c r="F4" i="165"/>
  <c r="E4" i="165"/>
  <c r="D4" i="165"/>
  <c r="C4" i="165"/>
  <c r="AI10" i="165" l="1"/>
  <c r="E7" i="165"/>
  <c r="D7" i="165"/>
  <c r="AA7" i="165"/>
  <c r="AE7" i="165"/>
  <c r="T7" i="165"/>
  <c r="M7" i="165"/>
  <c r="F7" i="165"/>
  <c r="N7" i="165"/>
  <c r="V7" i="165"/>
  <c r="AD7" i="165"/>
  <c r="G7" i="165"/>
  <c r="O7" i="165"/>
  <c r="H7" i="165"/>
  <c r="P7" i="165"/>
  <c r="X7" i="165"/>
  <c r="AF7" i="165"/>
  <c r="L7" i="165"/>
  <c r="U7" i="165"/>
  <c r="AJ4" i="165"/>
  <c r="I7" i="165"/>
  <c r="Q7" i="165"/>
  <c r="Y7" i="165"/>
  <c r="AG7" i="165"/>
  <c r="AB7" i="165"/>
  <c r="AC7" i="165"/>
  <c r="W7" i="165"/>
  <c r="AI4" i="165"/>
  <c r="J7" i="165"/>
  <c r="R7" i="165"/>
  <c r="Z7" i="165"/>
  <c r="C7" i="165"/>
  <c r="K7" i="165"/>
  <c r="S7" i="165"/>
  <c r="AG58" i="164"/>
  <c r="AF58" i="164" l="1"/>
  <c r="AE58" i="164" l="1"/>
  <c r="AD58" i="164" l="1"/>
  <c r="AC58" i="164" l="1"/>
  <c r="AB58" i="164" l="1"/>
  <c r="AA58" i="164" l="1"/>
  <c r="Z58" i="164" l="1"/>
  <c r="Y58" i="164" l="1"/>
  <c r="X58" i="164" l="1"/>
  <c r="W58" i="164" l="1"/>
  <c r="V58" i="164" l="1"/>
  <c r="U58" i="164" l="1"/>
  <c r="T58" i="164" l="1"/>
  <c r="S58" i="164" l="1"/>
  <c r="R58" i="164" l="1"/>
  <c r="Q58" i="164" l="1"/>
  <c r="P58" i="164" l="1"/>
  <c r="O58" i="164" l="1"/>
  <c r="N58" i="164" l="1"/>
  <c r="M58" i="164" l="1"/>
  <c r="L58" i="164" l="1"/>
  <c r="K58" i="164" l="1"/>
  <c r="J58" i="164" l="1"/>
  <c r="I58" i="164" l="1"/>
  <c r="H58" i="164" l="1"/>
  <c r="EI11" i="1"/>
  <c r="EI10" i="1"/>
  <c r="EI12" i="1" l="1"/>
  <c r="G58" i="164"/>
  <c r="F58" i="164" l="1"/>
  <c r="E58" i="164" l="1"/>
  <c r="D58" i="164" l="1"/>
  <c r="C58" i="164"/>
  <c r="B58" i="164" l="1"/>
  <c r="B5" i="164"/>
  <c r="B4" i="164"/>
  <c r="AI57" i="164"/>
  <c r="AI56" i="164"/>
  <c r="AI55" i="164"/>
  <c r="AI54" i="164"/>
  <c r="AG9" i="164"/>
  <c r="AI9" i="164" s="1"/>
  <c r="AG8" i="164"/>
  <c r="AI8" i="164" s="1"/>
  <c r="AI6" i="164"/>
  <c r="AG5" i="164"/>
  <c r="AF5" i="164"/>
  <c r="AE5" i="164"/>
  <c r="AD5" i="164"/>
  <c r="AC5" i="164"/>
  <c r="AB5" i="164"/>
  <c r="AA5" i="164"/>
  <c r="Z5" i="164"/>
  <c r="Y5" i="164"/>
  <c r="X5" i="164"/>
  <c r="W5" i="164"/>
  <c r="V5" i="164"/>
  <c r="U5" i="164"/>
  <c r="T5" i="164"/>
  <c r="S5" i="164"/>
  <c r="R5" i="164"/>
  <c r="Q5" i="164"/>
  <c r="P5" i="164"/>
  <c r="O5" i="164"/>
  <c r="N5" i="164"/>
  <c r="M5" i="164"/>
  <c r="L5" i="164"/>
  <c r="K5" i="164"/>
  <c r="J5" i="164"/>
  <c r="I5" i="164"/>
  <c r="H5" i="164"/>
  <c r="G5" i="164"/>
  <c r="F5" i="164"/>
  <c r="E5" i="164"/>
  <c r="D5" i="164"/>
  <c r="C5" i="164"/>
  <c r="AG4" i="164"/>
  <c r="AF4" i="164"/>
  <c r="AE4" i="164"/>
  <c r="AD4" i="164"/>
  <c r="AC4" i="164"/>
  <c r="AB4" i="164"/>
  <c r="AA4" i="164"/>
  <c r="Z4" i="164"/>
  <c r="Y4" i="164"/>
  <c r="X4" i="164"/>
  <c r="W4" i="164"/>
  <c r="V4" i="164"/>
  <c r="U4" i="164"/>
  <c r="T4" i="164"/>
  <c r="S4" i="164"/>
  <c r="R4" i="164"/>
  <c r="Q4" i="164"/>
  <c r="P4" i="164"/>
  <c r="O4" i="164"/>
  <c r="N4" i="164"/>
  <c r="M4" i="164"/>
  <c r="L4" i="164"/>
  <c r="K4" i="164"/>
  <c r="J4" i="164"/>
  <c r="I4" i="164"/>
  <c r="H4" i="164"/>
  <c r="G4" i="164"/>
  <c r="F4" i="164"/>
  <c r="E4" i="164"/>
  <c r="D4" i="164"/>
  <c r="C4" i="164"/>
  <c r="C7" i="164" s="1"/>
  <c r="D7" i="164" l="1"/>
  <c r="AB7" i="164"/>
  <c r="Z7" i="164"/>
  <c r="AI58" i="164"/>
  <c r="O7" i="164"/>
  <c r="AI10" i="164"/>
  <c r="E7" i="164"/>
  <c r="M7" i="164"/>
  <c r="U7" i="164"/>
  <c r="AC7" i="164"/>
  <c r="V7" i="164"/>
  <c r="G7" i="164"/>
  <c r="W7" i="164"/>
  <c r="AE7" i="164"/>
  <c r="AI4" i="164"/>
  <c r="H7" i="164"/>
  <c r="P7" i="164"/>
  <c r="X7" i="164"/>
  <c r="AF7" i="164"/>
  <c r="N7" i="164"/>
  <c r="AD7" i="164"/>
  <c r="AJ4" i="164"/>
  <c r="I7" i="164"/>
  <c r="Q7" i="164"/>
  <c r="Y7" i="164"/>
  <c r="AG7" i="164"/>
  <c r="F7" i="164"/>
  <c r="J7" i="164"/>
  <c r="R7" i="164"/>
  <c r="K7" i="164"/>
  <c r="S7" i="164"/>
  <c r="AA7" i="164"/>
  <c r="L7" i="164"/>
  <c r="T7" i="164"/>
  <c r="AG58" i="163"/>
  <c r="AF58" i="163" l="1"/>
  <c r="AE58" i="163" l="1"/>
  <c r="AD58" i="163" l="1"/>
  <c r="AC58" i="163" l="1"/>
  <c r="AB58" i="163" l="1"/>
  <c r="AA58" i="163" l="1"/>
  <c r="Z58" i="163" l="1"/>
  <c r="Y58" i="163"/>
  <c r="X58" i="163" l="1"/>
  <c r="W58" i="163" l="1"/>
  <c r="V58" i="163" l="1"/>
  <c r="U58" i="163" l="1"/>
  <c r="T58" i="163" l="1"/>
  <c r="S58" i="163" l="1"/>
  <c r="R58" i="163" l="1"/>
  <c r="Q58" i="163" l="1"/>
  <c r="P58" i="163" l="1"/>
  <c r="O58" i="163" l="1"/>
  <c r="N58" i="163" l="1"/>
  <c r="M58" i="163" l="1"/>
  <c r="L58" i="163" l="1"/>
  <c r="K58" i="163" l="1"/>
  <c r="J58" i="163" l="1"/>
  <c r="I58" i="163" l="1"/>
  <c r="H58" i="163" l="1"/>
  <c r="G58" i="163" l="1"/>
  <c r="F58" i="163" l="1"/>
  <c r="E58" i="163"/>
  <c r="D58" i="163" l="1"/>
  <c r="C58" i="163" l="1"/>
  <c r="B58" i="163"/>
  <c r="B5" i="163"/>
  <c r="B4" i="163"/>
  <c r="AA60" i="163"/>
  <c r="AI58" i="163"/>
  <c r="AI57" i="163"/>
  <c r="AI56" i="163"/>
  <c r="AI55" i="163"/>
  <c r="AI54" i="163"/>
  <c r="AG9" i="163"/>
  <c r="AI9" i="163" s="1"/>
  <c r="AG8" i="163"/>
  <c r="AI8" i="163" s="1"/>
  <c r="AI6" i="163"/>
  <c r="AG5" i="163"/>
  <c r="AF5" i="163"/>
  <c r="AE5" i="163"/>
  <c r="AD5" i="163"/>
  <c r="AC5" i="163"/>
  <c r="AB5" i="163"/>
  <c r="AA5" i="163"/>
  <c r="Z5" i="163"/>
  <c r="Y5" i="163"/>
  <c r="X5" i="163"/>
  <c r="W5" i="163"/>
  <c r="V5" i="163"/>
  <c r="U5" i="163"/>
  <c r="T5" i="163"/>
  <c r="S5" i="163"/>
  <c r="R5" i="163"/>
  <c r="Q5" i="163"/>
  <c r="P5" i="163"/>
  <c r="O5" i="163"/>
  <c r="N5" i="163"/>
  <c r="M5" i="163"/>
  <c r="L5" i="163"/>
  <c r="K5" i="163"/>
  <c r="J5" i="163"/>
  <c r="I5" i="163"/>
  <c r="H5" i="163"/>
  <c r="G5" i="163"/>
  <c r="F5" i="163"/>
  <c r="E5" i="163"/>
  <c r="D5" i="163"/>
  <c r="C5" i="163"/>
  <c r="AG4" i="163"/>
  <c r="AF4" i="163"/>
  <c r="AE4" i="163"/>
  <c r="AD4" i="163"/>
  <c r="AC4" i="163"/>
  <c r="AB4" i="163"/>
  <c r="AA4" i="163"/>
  <c r="Z4" i="163"/>
  <c r="Y4" i="163"/>
  <c r="X4" i="163"/>
  <c r="W4" i="163"/>
  <c r="V4" i="163"/>
  <c r="U4" i="163"/>
  <c r="T4" i="163"/>
  <c r="S4" i="163"/>
  <c r="R4" i="163"/>
  <c r="Q4" i="163"/>
  <c r="P4" i="163"/>
  <c r="O4" i="163"/>
  <c r="N4" i="163"/>
  <c r="M4" i="163"/>
  <c r="L4" i="163"/>
  <c r="K4" i="163"/>
  <c r="J4" i="163"/>
  <c r="I4" i="163"/>
  <c r="H4" i="163"/>
  <c r="G4" i="163"/>
  <c r="F4" i="163"/>
  <c r="E4" i="163"/>
  <c r="D4" i="163"/>
  <c r="C4" i="163"/>
  <c r="EG10" i="1"/>
  <c r="EH11" i="1"/>
  <c r="EH10" i="1"/>
  <c r="EG11" i="1"/>
  <c r="EH12" i="1" l="1"/>
  <c r="EG12" i="1"/>
  <c r="AI10" i="163"/>
  <c r="E7" i="163"/>
  <c r="D7" i="163"/>
  <c r="AA7" i="163"/>
  <c r="AE7" i="163"/>
  <c r="T7" i="163"/>
  <c r="M7" i="163"/>
  <c r="U7" i="163"/>
  <c r="AC7" i="163"/>
  <c r="F7" i="163"/>
  <c r="N7" i="163"/>
  <c r="V7" i="163"/>
  <c r="AD7" i="163"/>
  <c r="AB7" i="163"/>
  <c r="O7" i="163"/>
  <c r="AI4" i="163"/>
  <c r="H7" i="163"/>
  <c r="P7" i="163"/>
  <c r="X7" i="163"/>
  <c r="AF7" i="163"/>
  <c r="G7" i="163"/>
  <c r="W7" i="163"/>
  <c r="AJ4" i="163"/>
  <c r="I7" i="163"/>
  <c r="Q7" i="163"/>
  <c r="Y7" i="163"/>
  <c r="AG7" i="163"/>
  <c r="J7" i="163"/>
  <c r="R7" i="163"/>
  <c r="Z7" i="163"/>
  <c r="L7" i="163"/>
  <c r="C7" i="163"/>
  <c r="K7" i="163"/>
  <c r="S7" i="163"/>
  <c r="AF58" i="162"/>
  <c r="AE58" i="162" l="1"/>
  <c r="AD58" i="162" l="1"/>
  <c r="AC58" i="162" l="1"/>
  <c r="AB58" i="162"/>
  <c r="AA58" i="162"/>
  <c r="Z58" i="162" l="1"/>
  <c r="Y58" i="162" l="1"/>
  <c r="X58" i="162"/>
  <c r="W58" i="162" l="1"/>
  <c r="V58" i="162" l="1"/>
  <c r="U58" i="162" l="1"/>
  <c r="T58" i="162" l="1"/>
  <c r="S58" i="162" l="1"/>
  <c r="R58" i="162" l="1"/>
  <c r="Q58" i="162" l="1"/>
  <c r="P58" i="162" l="1"/>
  <c r="O58" i="162" l="1"/>
  <c r="N58" i="162" l="1"/>
  <c r="M58" i="162" l="1"/>
  <c r="L58" i="162" l="1"/>
  <c r="K58" i="162" l="1"/>
  <c r="J58" i="162" l="1"/>
  <c r="I58" i="162" l="1"/>
  <c r="H58" i="162" l="1"/>
  <c r="G58" i="162" l="1"/>
  <c r="F58" i="162" l="1"/>
  <c r="E58" i="162" l="1"/>
  <c r="D58" i="162"/>
  <c r="C58" i="162"/>
  <c r="AG8" i="162"/>
  <c r="AI8" i="162" s="1"/>
  <c r="B58" i="162"/>
  <c r="B5" i="162"/>
  <c r="B4" i="162"/>
  <c r="AA60" i="162"/>
  <c r="AI57" i="162"/>
  <c r="AI56" i="162"/>
  <c r="AI55" i="162"/>
  <c r="AI54" i="162"/>
  <c r="AI9" i="162"/>
  <c r="AG9" i="162"/>
  <c r="AI6" i="162"/>
  <c r="AG5" i="162"/>
  <c r="AF5" i="162"/>
  <c r="AE5" i="162"/>
  <c r="AD5" i="162"/>
  <c r="AC5" i="162"/>
  <c r="AB5" i="162"/>
  <c r="AA5" i="162"/>
  <c r="Z5" i="162"/>
  <c r="Y5" i="162"/>
  <c r="X5" i="162"/>
  <c r="W5" i="162"/>
  <c r="V5" i="162"/>
  <c r="U5" i="162"/>
  <c r="T5" i="162"/>
  <c r="S5" i="162"/>
  <c r="R5" i="162"/>
  <c r="Q5" i="162"/>
  <c r="P5" i="162"/>
  <c r="O5" i="162"/>
  <c r="N5" i="162"/>
  <c r="M5" i="162"/>
  <c r="L5" i="162"/>
  <c r="K5" i="162"/>
  <c r="J5" i="162"/>
  <c r="I5" i="162"/>
  <c r="H5" i="162"/>
  <c r="G5" i="162"/>
  <c r="F5" i="162"/>
  <c r="E5" i="162"/>
  <c r="D5" i="162"/>
  <c r="C5" i="162"/>
  <c r="AG4" i="162"/>
  <c r="AF4" i="162"/>
  <c r="AE4" i="162"/>
  <c r="AD4" i="162"/>
  <c r="AC4" i="162"/>
  <c r="AB4" i="162"/>
  <c r="AA4" i="162"/>
  <c r="Z4" i="162"/>
  <c r="Y4" i="162"/>
  <c r="X4" i="162"/>
  <c r="W4" i="162"/>
  <c r="V4" i="162"/>
  <c r="U4" i="162"/>
  <c r="T4" i="162"/>
  <c r="S4" i="162"/>
  <c r="R4" i="162"/>
  <c r="Q4" i="162"/>
  <c r="P4" i="162"/>
  <c r="O4" i="162"/>
  <c r="N4" i="162"/>
  <c r="M4" i="162"/>
  <c r="L4" i="162"/>
  <c r="K4" i="162"/>
  <c r="J4" i="162"/>
  <c r="I4" i="162"/>
  <c r="H4" i="162"/>
  <c r="G4" i="162"/>
  <c r="F4" i="162"/>
  <c r="E4" i="162"/>
  <c r="D4" i="162"/>
  <c r="C4" i="162"/>
  <c r="AG58" i="161"/>
  <c r="AF58" i="161"/>
  <c r="AI58" i="162" l="1"/>
  <c r="E7" i="162"/>
  <c r="AI10" i="162"/>
  <c r="AB7" i="162"/>
  <c r="U7" i="162"/>
  <c r="N7" i="162"/>
  <c r="AD7" i="162"/>
  <c r="O7" i="162"/>
  <c r="AE7" i="162"/>
  <c r="AC7" i="162"/>
  <c r="F7" i="162"/>
  <c r="V7" i="162"/>
  <c r="G7" i="162"/>
  <c r="W7" i="162"/>
  <c r="AI4" i="162"/>
  <c r="H7" i="162"/>
  <c r="P7" i="162"/>
  <c r="X7" i="162"/>
  <c r="AF7" i="162"/>
  <c r="M7" i="162"/>
  <c r="AJ4" i="162"/>
  <c r="I7" i="162"/>
  <c r="Q7" i="162"/>
  <c r="Y7" i="162"/>
  <c r="AG7" i="162"/>
  <c r="J7" i="162"/>
  <c r="R7" i="162"/>
  <c r="Z7" i="162"/>
  <c r="C7" i="162"/>
  <c r="K7" i="162"/>
  <c r="S7" i="162"/>
  <c r="AA7" i="162"/>
  <c r="D7" i="162"/>
  <c r="L7" i="162"/>
  <c r="T7" i="162"/>
  <c r="AE58" i="161"/>
  <c r="AD58" i="161" l="1"/>
  <c r="AC58" i="161" l="1"/>
  <c r="Z4" i="161" l="1"/>
  <c r="AB58" i="161"/>
  <c r="AA58" i="161"/>
  <c r="Z58" i="161"/>
  <c r="Y58" i="161" l="1"/>
  <c r="X58" i="161" l="1"/>
  <c r="W58" i="161" l="1"/>
  <c r="V58" i="161"/>
  <c r="U58" i="161" l="1"/>
  <c r="T58" i="161"/>
  <c r="S58" i="161"/>
  <c r="R58" i="161"/>
  <c r="Q58" i="161" l="1"/>
  <c r="P58" i="161" l="1"/>
  <c r="O58" i="161" l="1"/>
  <c r="N58" i="161" l="1"/>
  <c r="M58" i="161" l="1"/>
  <c r="L58" i="161" l="1"/>
  <c r="K58" i="161" l="1"/>
  <c r="J58" i="161"/>
  <c r="I58" i="161" l="1"/>
  <c r="H58" i="161" l="1"/>
  <c r="G58" i="161" l="1"/>
  <c r="F58" i="161" l="1"/>
  <c r="EF11" i="1"/>
  <c r="EF10" i="1"/>
  <c r="EF12" i="1" l="1"/>
  <c r="E58" i="161"/>
  <c r="D58" i="161" l="1"/>
  <c r="C58" i="161" l="1"/>
  <c r="B58" i="161"/>
  <c r="B5" i="161"/>
  <c r="B4" i="161"/>
  <c r="AA60" i="161"/>
  <c r="AI58" i="161"/>
  <c r="AI57" i="161"/>
  <c r="AI56" i="161"/>
  <c r="AI55" i="161"/>
  <c r="AI54" i="161"/>
  <c r="AG9" i="161"/>
  <c r="AI9" i="161" s="1"/>
  <c r="AG8" i="161"/>
  <c r="AI8" i="161" s="1"/>
  <c r="AI6" i="161"/>
  <c r="AG5" i="161"/>
  <c r="AF5" i="161"/>
  <c r="AE5" i="161"/>
  <c r="AD5" i="161"/>
  <c r="AC5" i="161"/>
  <c r="AB5" i="161"/>
  <c r="AA5" i="161"/>
  <c r="Z5" i="161"/>
  <c r="Y5" i="161"/>
  <c r="X5" i="161"/>
  <c r="W5" i="161"/>
  <c r="V5" i="161"/>
  <c r="U5" i="161"/>
  <c r="T5" i="161"/>
  <c r="S5" i="161"/>
  <c r="R5" i="161"/>
  <c r="Q5" i="161"/>
  <c r="P5" i="161"/>
  <c r="O5" i="161"/>
  <c r="N5" i="161"/>
  <c r="M5" i="161"/>
  <c r="L5" i="161"/>
  <c r="K5" i="161"/>
  <c r="J5" i="161"/>
  <c r="I5" i="161"/>
  <c r="H5" i="161"/>
  <c r="G5" i="161"/>
  <c r="F5" i="161"/>
  <c r="E5" i="161"/>
  <c r="D5" i="161"/>
  <c r="C5" i="161"/>
  <c r="AG4" i="161"/>
  <c r="AF4" i="161"/>
  <c r="AE4" i="161"/>
  <c r="AD4" i="161"/>
  <c r="AC4" i="161"/>
  <c r="AB4" i="161"/>
  <c r="AA4" i="161"/>
  <c r="Y4" i="161"/>
  <c r="X4" i="161"/>
  <c r="W4" i="161"/>
  <c r="V4" i="161"/>
  <c r="U4" i="161"/>
  <c r="T4" i="161"/>
  <c r="S4" i="161"/>
  <c r="R4" i="161"/>
  <c r="Q4" i="161"/>
  <c r="P4" i="161"/>
  <c r="O4" i="161"/>
  <c r="N4" i="161"/>
  <c r="M4" i="161"/>
  <c r="L4" i="161"/>
  <c r="K4" i="161"/>
  <c r="J4" i="161"/>
  <c r="I4" i="161"/>
  <c r="H4" i="161"/>
  <c r="G4" i="161"/>
  <c r="F4" i="161"/>
  <c r="E4" i="161"/>
  <c r="D4" i="161"/>
  <c r="C4" i="161"/>
  <c r="AC58" i="160"/>
  <c r="AB58" i="160"/>
  <c r="AA58" i="160"/>
  <c r="Z58" i="160"/>
  <c r="Y58" i="160"/>
  <c r="X58" i="160"/>
  <c r="W58" i="160"/>
  <c r="AI10" i="161" l="1"/>
  <c r="AG7" i="161"/>
  <c r="S7" i="161"/>
  <c r="D7" i="161"/>
  <c r="L7" i="161"/>
  <c r="T7" i="161"/>
  <c r="AB7" i="161"/>
  <c r="R7" i="161"/>
  <c r="K7" i="161"/>
  <c r="E7" i="161"/>
  <c r="AC7" i="161"/>
  <c r="V7" i="161"/>
  <c r="AD7" i="161"/>
  <c r="M7" i="161"/>
  <c r="F7" i="161"/>
  <c r="G7" i="161"/>
  <c r="O7" i="161"/>
  <c r="W7" i="161"/>
  <c r="AE7" i="161"/>
  <c r="AA7" i="161"/>
  <c r="U7" i="161"/>
  <c r="H7" i="161"/>
  <c r="P7" i="161"/>
  <c r="X7" i="161"/>
  <c r="AF7" i="161"/>
  <c r="AJ4" i="161"/>
  <c r="J7" i="161"/>
  <c r="Z7" i="161"/>
  <c r="C7" i="161"/>
  <c r="N7" i="161"/>
  <c r="AI4" i="161"/>
  <c r="I7" i="161"/>
  <c r="Q7" i="161"/>
  <c r="Y7" i="161"/>
  <c r="AF58" i="160"/>
  <c r="AE58" i="160" l="1"/>
  <c r="AD58" i="160" l="1"/>
  <c r="V58" i="160" l="1"/>
  <c r="U58" i="160" l="1"/>
  <c r="T58" i="160" l="1"/>
  <c r="S58" i="160" l="1"/>
  <c r="R58" i="160" l="1"/>
  <c r="Q58" i="160" l="1"/>
  <c r="P58" i="160" l="1"/>
  <c r="O58" i="160" l="1"/>
  <c r="N58" i="160" l="1"/>
  <c r="M58" i="160" l="1"/>
  <c r="L58" i="160" l="1"/>
  <c r="K58" i="160" l="1"/>
  <c r="J58" i="160" l="1"/>
  <c r="I58" i="160" l="1"/>
  <c r="H58" i="160" l="1"/>
  <c r="G58" i="160" l="1"/>
  <c r="F58" i="160" l="1"/>
  <c r="E58" i="160" l="1"/>
  <c r="D58" i="160" l="1"/>
  <c r="B58" i="160" l="1"/>
  <c r="AA60" i="160"/>
  <c r="C58" i="160"/>
  <c r="AI58" i="160" s="1"/>
  <c r="AI57" i="160"/>
  <c r="AI56" i="160"/>
  <c r="AI55" i="160"/>
  <c r="AI54" i="160"/>
  <c r="AI9" i="160"/>
  <c r="AG9" i="160"/>
  <c r="AG8" i="160"/>
  <c r="AI8" i="160" s="1"/>
  <c r="AI6" i="160"/>
  <c r="AG5" i="160"/>
  <c r="AF5" i="160"/>
  <c r="AE5" i="160"/>
  <c r="AD5" i="160"/>
  <c r="AC5" i="160"/>
  <c r="AB5" i="160"/>
  <c r="AA5" i="160"/>
  <c r="Z5" i="160"/>
  <c r="Y5" i="160"/>
  <c r="X5" i="160"/>
  <c r="W5" i="160"/>
  <c r="V5" i="160"/>
  <c r="U5" i="160"/>
  <c r="T5" i="160"/>
  <c r="S5" i="160"/>
  <c r="R5" i="160"/>
  <c r="Q5" i="160"/>
  <c r="P5" i="160"/>
  <c r="O5" i="160"/>
  <c r="N5" i="160"/>
  <c r="M5" i="160"/>
  <c r="L5" i="160"/>
  <c r="K5" i="160"/>
  <c r="J5" i="160"/>
  <c r="I5" i="160"/>
  <c r="H5" i="160"/>
  <c r="G5" i="160"/>
  <c r="F5" i="160"/>
  <c r="E5" i="160"/>
  <c r="D5" i="160"/>
  <c r="C5" i="160"/>
  <c r="AG4" i="160"/>
  <c r="AF4" i="160"/>
  <c r="AE4" i="160"/>
  <c r="AD4" i="160"/>
  <c r="AC4" i="160"/>
  <c r="AB4" i="160"/>
  <c r="AA4" i="160"/>
  <c r="Z4" i="160"/>
  <c r="Y4" i="160"/>
  <c r="X4" i="160"/>
  <c r="W4" i="160"/>
  <c r="V4" i="160"/>
  <c r="U4" i="160"/>
  <c r="T4" i="160"/>
  <c r="S4" i="160"/>
  <c r="R4" i="160"/>
  <c r="Q4" i="160"/>
  <c r="P4" i="160"/>
  <c r="O4" i="160"/>
  <c r="N4" i="160"/>
  <c r="M4" i="160"/>
  <c r="L4" i="160"/>
  <c r="K4" i="160"/>
  <c r="J4" i="160"/>
  <c r="I4" i="160"/>
  <c r="H4" i="160"/>
  <c r="G4" i="160"/>
  <c r="F4" i="160"/>
  <c r="E4" i="160"/>
  <c r="D4" i="160"/>
  <c r="C4" i="160"/>
  <c r="EE10" i="1"/>
  <c r="EE11" i="1"/>
  <c r="EK14" i="1" l="1"/>
  <c r="EL14" i="1"/>
  <c r="EJ14" i="1"/>
  <c r="EK13" i="1"/>
  <c r="EJ13" i="1"/>
  <c r="EL13" i="1"/>
  <c r="AI10" i="160"/>
  <c r="EE12" i="1"/>
  <c r="AF7" i="160"/>
  <c r="E7" i="160"/>
  <c r="F7" i="160"/>
  <c r="AB7" i="160"/>
  <c r="M7" i="160"/>
  <c r="AD7" i="160"/>
  <c r="G7" i="160"/>
  <c r="O7" i="160"/>
  <c r="W7" i="160"/>
  <c r="AE7" i="160"/>
  <c r="AC7" i="160"/>
  <c r="X7" i="160"/>
  <c r="I7" i="160"/>
  <c r="Q7" i="160"/>
  <c r="Y7" i="160"/>
  <c r="AG7" i="160"/>
  <c r="P7" i="160"/>
  <c r="AJ4" i="160"/>
  <c r="J7" i="160"/>
  <c r="R7" i="160"/>
  <c r="Z7" i="160"/>
  <c r="U7" i="160"/>
  <c r="V7" i="160"/>
  <c r="AI4" i="160"/>
  <c r="C7" i="160"/>
  <c r="K7" i="160"/>
  <c r="S7" i="160"/>
  <c r="AA7" i="160"/>
  <c r="N7" i="160"/>
  <c r="H7" i="160"/>
  <c r="D7" i="160"/>
  <c r="L7" i="160"/>
  <c r="T7" i="160"/>
  <c r="AG58" i="159"/>
  <c r="AF58" i="159"/>
  <c r="AE58" i="159"/>
  <c r="AD58" i="159"/>
  <c r="AC58" i="159"/>
  <c r="AB58" i="159"/>
  <c r="AA58" i="159"/>
  <c r="Z58" i="159"/>
  <c r="Y58" i="159"/>
  <c r="X58" i="159"/>
  <c r="W58" i="159"/>
  <c r="V58" i="159"/>
  <c r="U58" i="159"/>
  <c r="T58" i="159"/>
  <c r="S58" i="159"/>
  <c r="R58" i="159"/>
  <c r="Q58" i="159"/>
  <c r="P58" i="159"/>
  <c r="O58" i="159"/>
  <c r="N58" i="159"/>
  <c r="M58" i="159"/>
  <c r="L58" i="159"/>
  <c r="K58" i="159"/>
  <c r="J58" i="159"/>
  <c r="I58" i="159"/>
  <c r="H58" i="159"/>
  <c r="G58" i="159"/>
  <c r="F58" i="159"/>
  <c r="E58" i="159"/>
  <c r="D58" i="159"/>
  <c r="C58" i="159"/>
  <c r="EK15" i="1" l="1"/>
  <c r="EL15" i="1"/>
  <c r="EJ15" i="1"/>
  <c r="AG4" i="159"/>
  <c r="AF4" i="159"/>
  <c r="AE4" i="159"/>
  <c r="AD4" i="159"/>
  <c r="AC4" i="159"/>
  <c r="AB4" i="159"/>
  <c r="AA4" i="159"/>
  <c r="Z4" i="159"/>
  <c r="Y4" i="159"/>
  <c r="X4" i="159"/>
  <c r="W4" i="159"/>
  <c r="V4" i="159"/>
  <c r="U4" i="159"/>
  <c r="T4" i="159"/>
  <c r="S4" i="159"/>
  <c r="R4" i="159"/>
  <c r="Q4" i="159"/>
  <c r="P4" i="159"/>
  <c r="O4" i="159"/>
  <c r="N4" i="159"/>
  <c r="M4" i="159"/>
  <c r="L4" i="159"/>
  <c r="K4" i="159"/>
  <c r="J4" i="159"/>
  <c r="I4" i="159"/>
  <c r="H4" i="159"/>
  <c r="G4" i="159"/>
  <c r="F4" i="159"/>
  <c r="E4" i="159"/>
  <c r="D4" i="159"/>
  <c r="C4" i="159"/>
  <c r="B4" i="159"/>
  <c r="AI57" i="159" l="1"/>
  <c r="AI56" i="159"/>
  <c r="AI55" i="159"/>
  <c r="AI54" i="159"/>
  <c r="B58" i="159"/>
  <c r="EM11" i="1"/>
  <c r="EM14" i="1" l="1"/>
  <c r="AI58" i="159"/>
  <c r="ED11" i="1"/>
  <c r="ED10" i="1"/>
  <c r="EC11" i="1"/>
  <c r="EC10" i="1"/>
  <c r="EC12" i="1" s="1"/>
  <c r="B5" i="159"/>
  <c r="AA60" i="159"/>
  <c r="AG9" i="159"/>
  <c r="AI9" i="159" s="1"/>
  <c r="AG8" i="159"/>
  <c r="AI8" i="159" s="1"/>
  <c r="AG5" i="159"/>
  <c r="AF5" i="159"/>
  <c r="AE5" i="159"/>
  <c r="AD5" i="159"/>
  <c r="AC5" i="159"/>
  <c r="AB5" i="159"/>
  <c r="AA5" i="159"/>
  <c r="Z5" i="159"/>
  <c r="Y5" i="159"/>
  <c r="X5" i="159"/>
  <c r="W5" i="159"/>
  <c r="V5" i="159"/>
  <c r="U5" i="159"/>
  <c r="T5" i="159"/>
  <c r="S5" i="159"/>
  <c r="R5" i="159"/>
  <c r="Q5" i="159"/>
  <c r="P5" i="159"/>
  <c r="O5" i="159"/>
  <c r="N5" i="159"/>
  <c r="M5" i="159"/>
  <c r="L5" i="159"/>
  <c r="K5" i="159"/>
  <c r="J5" i="159"/>
  <c r="I5" i="159"/>
  <c r="H5" i="159"/>
  <c r="G5" i="159"/>
  <c r="F5" i="159"/>
  <c r="EM10" i="1"/>
  <c r="EM13" i="1" l="1"/>
  <c r="EM12" i="1"/>
  <c r="EM15" i="1" s="1"/>
  <c r="ED12" i="1"/>
  <c r="AI10" i="159"/>
  <c r="AI4" i="159"/>
  <c r="C7" i="159"/>
  <c r="AJ4" i="159"/>
  <c r="E5" i="159"/>
  <c r="C4" i="158"/>
  <c r="D5" i="159" l="1"/>
  <c r="Q6" i="157"/>
  <c r="R6" i="157" s="1"/>
  <c r="S6" i="157" s="1"/>
  <c r="T6" i="157" s="1"/>
  <c r="U6" i="157" s="1"/>
  <c r="V6" i="157" s="1"/>
  <c r="W6" i="157" s="1"/>
  <c r="X6" i="157" s="1"/>
  <c r="Y6" i="157" s="1"/>
  <c r="Z6" i="157" s="1"/>
  <c r="AA6" i="157" s="1"/>
  <c r="AB6" i="157" s="1"/>
  <c r="AC6" i="157" s="1"/>
  <c r="AD6" i="157" s="1"/>
  <c r="AE6" i="157" s="1"/>
  <c r="AF6" i="157" s="1"/>
  <c r="P6" i="157"/>
  <c r="E6" i="158"/>
  <c r="C5" i="159" l="1"/>
  <c r="EB11" i="1"/>
  <c r="EB10" i="1"/>
  <c r="AA59" i="158"/>
  <c r="E4" i="158" s="1"/>
  <c r="D6" i="158" s="1"/>
  <c r="B4" i="158"/>
  <c r="AI9" i="158"/>
  <c r="AG9" i="158"/>
  <c r="AG8" i="158"/>
  <c r="AI8" i="158" s="1"/>
  <c r="AI10" i="158" s="1"/>
  <c r="AG5" i="158"/>
  <c r="AF5" i="158"/>
  <c r="AE5" i="158"/>
  <c r="AD5" i="158"/>
  <c r="AC5" i="158"/>
  <c r="AB5" i="158"/>
  <c r="AA5" i="158"/>
  <c r="Z5" i="158"/>
  <c r="Y5" i="158"/>
  <c r="X5" i="158"/>
  <c r="W5" i="158"/>
  <c r="V5" i="158"/>
  <c r="U5" i="158"/>
  <c r="T5" i="158"/>
  <c r="S5" i="158"/>
  <c r="R5" i="158"/>
  <c r="Q5" i="158"/>
  <c r="P5" i="158"/>
  <c r="O5" i="158"/>
  <c r="N5" i="158"/>
  <c r="M5" i="158"/>
  <c r="L5" i="158"/>
  <c r="K5" i="158"/>
  <c r="J5" i="158"/>
  <c r="I5" i="158"/>
  <c r="H5" i="158"/>
  <c r="G5" i="158"/>
  <c r="F5" i="158"/>
  <c r="E5" i="158"/>
  <c r="AG4" i="158"/>
  <c r="N4" i="158"/>
  <c r="M4" i="158"/>
  <c r="L4" i="158"/>
  <c r="K4" i="158"/>
  <c r="J4" i="158"/>
  <c r="I4" i="158"/>
  <c r="H4" i="158"/>
  <c r="G4" i="158"/>
  <c r="F4" i="158"/>
  <c r="AA59" i="157"/>
  <c r="AA61" i="157"/>
  <c r="EB12" i="1" l="1"/>
  <c r="AC7" i="159"/>
  <c r="U7" i="159"/>
  <c r="M7" i="159"/>
  <c r="AA7" i="159"/>
  <c r="S7" i="159"/>
  <c r="K7" i="159"/>
  <c r="AI6" i="159"/>
  <c r="Z7" i="159"/>
  <c r="J7" i="159"/>
  <c r="Y7" i="159"/>
  <c r="I7" i="159"/>
  <c r="AB7" i="159"/>
  <c r="T7" i="159"/>
  <c r="L7" i="159"/>
  <c r="R7" i="159"/>
  <c r="AG7" i="159"/>
  <c r="Q7" i="159"/>
  <c r="AF7" i="159"/>
  <c r="X7" i="159"/>
  <c r="P7" i="159"/>
  <c r="H7" i="159"/>
  <c r="AE7" i="159"/>
  <c r="W7" i="159"/>
  <c r="O7" i="159"/>
  <c r="G7" i="159"/>
  <c r="AD7" i="159"/>
  <c r="V7" i="159"/>
  <c r="N7" i="159"/>
  <c r="F7" i="159"/>
  <c r="E7" i="159"/>
  <c r="D7" i="159"/>
  <c r="D5" i="158"/>
  <c r="D4" i="158"/>
  <c r="C6" i="158" s="1"/>
  <c r="AC4" i="158"/>
  <c r="U4" i="158"/>
  <c r="AE4" i="158"/>
  <c r="AB4" i="158"/>
  <c r="T4" i="158"/>
  <c r="O4" i="158"/>
  <c r="AA4" i="158"/>
  <c r="S4" i="158"/>
  <c r="Z4" i="158"/>
  <c r="R4" i="158"/>
  <c r="W4" i="158"/>
  <c r="Y4" i="158"/>
  <c r="Q4" i="158"/>
  <c r="AF4" i="158"/>
  <c r="X4" i="158"/>
  <c r="P4" i="158"/>
  <c r="AD4" i="158"/>
  <c r="V4" i="158"/>
  <c r="K4" i="157"/>
  <c r="B6" i="158" l="1"/>
  <c r="AI6" i="158" s="1"/>
  <c r="C5" i="158"/>
  <c r="AJ4" i="158"/>
  <c r="AI4" i="158"/>
  <c r="AG9" i="157"/>
  <c r="AI9" i="157" s="1"/>
  <c r="AA58" i="157" s="1"/>
  <c r="AA60" i="157" s="1"/>
  <c r="AC59" i="157" s="1"/>
  <c r="AG8" i="157"/>
  <c r="AI8" i="157" s="1"/>
  <c r="AI6" i="157"/>
  <c r="AG5" i="157"/>
  <c r="AF5" i="157"/>
  <c r="AE5" i="157"/>
  <c r="AD5" i="157"/>
  <c r="AC5" i="157"/>
  <c r="AB5" i="157"/>
  <c r="AA5" i="157"/>
  <c r="Z5" i="157"/>
  <c r="Y5" i="157"/>
  <c r="X5" i="157"/>
  <c r="W5" i="157"/>
  <c r="V5" i="157"/>
  <c r="U5" i="157"/>
  <c r="T5" i="157"/>
  <c r="S5" i="157"/>
  <c r="R5" i="157"/>
  <c r="Q5" i="157"/>
  <c r="P5" i="157"/>
  <c r="O5" i="157"/>
  <c r="N5" i="157"/>
  <c r="M5" i="157"/>
  <c r="L5" i="157"/>
  <c r="K5" i="157"/>
  <c r="J5" i="157"/>
  <c r="I5" i="157"/>
  <c r="H5" i="157"/>
  <c r="G5" i="157"/>
  <c r="F5" i="157"/>
  <c r="E5" i="157"/>
  <c r="D5" i="157"/>
  <c r="C5" i="157"/>
  <c r="AG4" i="157"/>
  <c r="N4" i="157"/>
  <c r="M4" i="157"/>
  <c r="L4" i="157"/>
  <c r="J4" i="157"/>
  <c r="I4" i="157"/>
  <c r="H4" i="157"/>
  <c r="G4" i="157"/>
  <c r="F4" i="157"/>
  <c r="E4" i="157"/>
  <c r="D4" i="157"/>
  <c r="C4" i="157"/>
  <c r="C7" i="157" s="1"/>
  <c r="AG7" i="158" l="1"/>
  <c r="AD7" i="158"/>
  <c r="Q7" i="158"/>
  <c r="W7" i="158"/>
  <c r="P7" i="158"/>
  <c r="R7" i="158"/>
  <c r="AF7" i="158"/>
  <c r="S7" i="158"/>
  <c r="V7" i="158"/>
  <c r="Y7" i="158"/>
  <c r="X7" i="158"/>
  <c r="AA7" i="158"/>
  <c r="T7" i="158"/>
  <c r="AB7" i="158"/>
  <c r="AE7" i="158"/>
  <c r="U7" i="158"/>
  <c r="Z7" i="158"/>
  <c r="AC7" i="158"/>
  <c r="O7" i="158"/>
  <c r="B5" i="158"/>
  <c r="H7" i="158"/>
  <c r="M7" i="158"/>
  <c r="I7" i="158"/>
  <c r="F7" i="158"/>
  <c r="D7" i="158"/>
  <c r="L7" i="158"/>
  <c r="N7" i="158"/>
  <c r="G7" i="158"/>
  <c r="J7" i="158"/>
  <c r="K7" i="158"/>
  <c r="E7" i="158"/>
  <c r="O57" i="157"/>
  <c r="O4" i="157" s="1"/>
  <c r="AB57" i="157"/>
  <c r="AB4" i="157" s="1"/>
  <c r="R57" i="157"/>
  <c r="R4" i="157" s="1"/>
  <c r="T57" i="157"/>
  <c r="T4" i="157" s="1"/>
  <c r="S57" i="157"/>
  <c r="S4" i="157" s="1"/>
  <c r="Y57" i="157"/>
  <c r="Y4" i="157" s="1"/>
  <c r="W57" i="157"/>
  <c r="W4" i="157" s="1"/>
  <c r="AA57" i="157"/>
  <c r="AA4" i="157" s="1"/>
  <c r="Z57" i="157"/>
  <c r="Z4" i="157" s="1"/>
  <c r="AF57" i="157"/>
  <c r="AF4" i="157" s="1"/>
  <c r="X57" i="157"/>
  <c r="X4" i="157" s="1"/>
  <c r="AE57" i="157"/>
  <c r="AE4" i="157" s="1"/>
  <c r="P57" i="157"/>
  <c r="P4" i="157" s="1"/>
  <c r="V57" i="157"/>
  <c r="V4" i="157" s="1"/>
  <c r="U57" i="157"/>
  <c r="U4" i="157" s="1"/>
  <c r="AC57" i="157"/>
  <c r="AC4" i="157" s="1"/>
  <c r="AD57" i="157"/>
  <c r="AD4" i="157" s="1"/>
  <c r="Q57" i="157"/>
  <c r="Q4" i="157" s="1"/>
  <c r="AI10" i="157"/>
  <c r="H7" i="157"/>
  <c r="I7" i="157"/>
  <c r="G7" i="157"/>
  <c r="J7" i="157"/>
  <c r="K7" i="157"/>
  <c r="D7" i="157"/>
  <c r="L7" i="157"/>
  <c r="M7" i="157"/>
  <c r="E7" i="157"/>
  <c r="F7" i="157"/>
  <c r="N7" i="157"/>
  <c r="AG4" i="156"/>
  <c r="AF4" i="156"/>
  <c r="AE4" i="156"/>
  <c r="AD4" i="156"/>
  <c r="AC4" i="156"/>
  <c r="AB4" i="156"/>
  <c r="AA4" i="156"/>
  <c r="Z4" i="156"/>
  <c r="Y4" i="156"/>
  <c r="X4" i="156"/>
  <c r="W4" i="156"/>
  <c r="V4" i="156"/>
  <c r="U4" i="156"/>
  <c r="T4" i="156"/>
  <c r="S4" i="156"/>
  <c r="R4" i="156"/>
  <c r="Q4" i="156"/>
  <c r="P4" i="156"/>
  <c r="O4" i="156"/>
  <c r="N4" i="156"/>
  <c r="S7" i="157" l="1"/>
  <c r="AC7" i="157"/>
  <c r="W7" i="157"/>
  <c r="P7" i="157"/>
  <c r="Y7" i="157"/>
  <c r="Q7" i="157"/>
  <c r="O7" i="157"/>
  <c r="AI4" i="157"/>
  <c r="Z7" i="157"/>
  <c r="AJ4" i="157"/>
  <c r="T7" i="157"/>
  <c r="U7" i="157"/>
  <c r="AE7" i="157"/>
  <c r="X7" i="157"/>
  <c r="AB7" i="157"/>
  <c r="R7" i="157"/>
  <c r="AD7" i="157"/>
  <c r="V7" i="157"/>
  <c r="AF7" i="157"/>
  <c r="AA7" i="157"/>
  <c r="AG7" i="157"/>
  <c r="EA11" i="1"/>
  <c r="EA10" i="1"/>
  <c r="M4" i="156"/>
  <c r="L4" i="156"/>
  <c r="K4" i="156"/>
  <c r="J4" i="156"/>
  <c r="I4" i="156"/>
  <c r="H4" i="156"/>
  <c r="G4" i="156"/>
  <c r="F4" i="156"/>
  <c r="E4" i="156"/>
  <c r="D4" i="156"/>
  <c r="EA12" i="1" l="1"/>
  <c r="B5" i="156"/>
  <c r="B4" i="156"/>
  <c r="AG9" i="156"/>
  <c r="AI9" i="156" s="1"/>
  <c r="AG8" i="156"/>
  <c r="AI8" i="156" s="1"/>
  <c r="AI6" i="156"/>
  <c r="AG5" i="156"/>
  <c r="AF5" i="156"/>
  <c r="AE5" i="156"/>
  <c r="AD5" i="156"/>
  <c r="AC5" i="156"/>
  <c r="AB5" i="156"/>
  <c r="AA5" i="156"/>
  <c r="Z5" i="156"/>
  <c r="Y5" i="156"/>
  <c r="X5" i="156"/>
  <c r="W5" i="156"/>
  <c r="V5" i="156"/>
  <c r="U5" i="156"/>
  <c r="T5" i="156"/>
  <c r="S5" i="156"/>
  <c r="R5" i="156"/>
  <c r="Q5" i="156"/>
  <c r="P5" i="156"/>
  <c r="O5" i="156"/>
  <c r="N5" i="156"/>
  <c r="M5" i="156"/>
  <c r="L5" i="156"/>
  <c r="K5" i="156"/>
  <c r="J5" i="156"/>
  <c r="I5" i="156"/>
  <c r="H5" i="156"/>
  <c r="G5" i="156"/>
  <c r="F5" i="156"/>
  <c r="E5" i="156"/>
  <c r="D5" i="156"/>
  <c r="C5" i="156"/>
  <c r="C4" i="156"/>
  <c r="N7" i="156" s="1"/>
  <c r="C7" i="156" l="1"/>
  <c r="F7" i="156"/>
  <c r="K7" i="156"/>
  <c r="AC7" i="156"/>
  <c r="AI10" i="156"/>
  <c r="AD7" i="156"/>
  <c r="W7" i="156"/>
  <c r="AI4" i="156"/>
  <c r="H7" i="156"/>
  <c r="P7" i="156"/>
  <c r="X7" i="156"/>
  <c r="AF7" i="156"/>
  <c r="V7" i="156"/>
  <c r="G7" i="156"/>
  <c r="O7" i="156"/>
  <c r="AE7" i="156"/>
  <c r="AJ4" i="156"/>
  <c r="I7" i="156"/>
  <c r="Q7" i="156"/>
  <c r="Y7" i="156"/>
  <c r="AG7" i="156"/>
  <c r="R7" i="156"/>
  <c r="AA7" i="156"/>
  <c r="J7" i="156"/>
  <c r="S7" i="156"/>
  <c r="D7" i="156"/>
  <c r="L7" i="156"/>
  <c r="T7" i="156"/>
  <c r="AB7" i="156"/>
  <c r="Z7" i="156"/>
  <c r="E7" i="156"/>
  <c r="M7" i="156"/>
  <c r="U7" i="156"/>
  <c r="DZ11" i="1"/>
  <c r="DZ10" i="1"/>
  <c r="DZ12" i="1" l="1"/>
  <c r="B5" i="154"/>
  <c r="B4" i="154"/>
  <c r="AI9" i="154"/>
  <c r="AG9" i="154"/>
  <c r="AG8" i="154"/>
  <c r="AI8" i="154" s="1"/>
  <c r="AI6" i="154"/>
  <c r="AG5" i="154"/>
  <c r="AF5" i="154"/>
  <c r="AE5" i="154"/>
  <c r="AD5" i="154"/>
  <c r="AC5" i="154"/>
  <c r="AB5" i="154"/>
  <c r="AA5" i="154"/>
  <c r="Z5" i="154"/>
  <c r="Y5" i="154"/>
  <c r="X5" i="154"/>
  <c r="W5" i="154"/>
  <c r="V5" i="154"/>
  <c r="U5" i="154"/>
  <c r="T5" i="154"/>
  <c r="S5" i="154"/>
  <c r="R5" i="154"/>
  <c r="Q5" i="154"/>
  <c r="P5" i="154"/>
  <c r="O5" i="154"/>
  <c r="N5" i="154"/>
  <c r="M5" i="154"/>
  <c r="L5" i="154"/>
  <c r="K5" i="154"/>
  <c r="J5" i="154"/>
  <c r="I5" i="154"/>
  <c r="H5" i="154"/>
  <c r="G5" i="154"/>
  <c r="F5" i="154"/>
  <c r="E5" i="154"/>
  <c r="D5" i="154"/>
  <c r="C5" i="154"/>
  <c r="AG4" i="154"/>
  <c r="AF4" i="154"/>
  <c r="AE4" i="154"/>
  <c r="AD4" i="154"/>
  <c r="AC4" i="154"/>
  <c r="AB4" i="154"/>
  <c r="AA4" i="154"/>
  <c r="Z4" i="154"/>
  <c r="Y4" i="154"/>
  <c r="X4" i="154"/>
  <c r="W4" i="154"/>
  <c r="V4" i="154"/>
  <c r="U4" i="154"/>
  <c r="T4" i="154"/>
  <c r="S4" i="154"/>
  <c r="R4" i="154"/>
  <c r="Q4" i="154"/>
  <c r="P4" i="154"/>
  <c r="O4" i="154"/>
  <c r="N4" i="154"/>
  <c r="M4" i="154"/>
  <c r="L4" i="154"/>
  <c r="K4" i="154"/>
  <c r="J4" i="154"/>
  <c r="I4" i="154"/>
  <c r="H4" i="154"/>
  <c r="G4" i="154"/>
  <c r="F4" i="154"/>
  <c r="E4" i="154"/>
  <c r="D4" i="154"/>
  <c r="C4" i="154"/>
  <c r="AI10" i="154" l="1"/>
  <c r="AD7" i="154"/>
  <c r="G7" i="154"/>
  <c r="O7" i="154"/>
  <c r="W7" i="154"/>
  <c r="AE7" i="154"/>
  <c r="AI4" i="154"/>
  <c r="H7" i="154"/>
  <c r="P7" i="154"/>
  <c r="X7" i="154"/>
  <c r="AF7" i="154"/>
  <c r="I7" i="154"/>
  <c r="Q7" i="154"/>
  <c r="Y7" i="154"/>
  <c r="AG7" i="154"/>
  <c r="AJ4" i="154"/>
  <c r="J7" i="154"/>
  <c r="Z7" i="154"/>
  <c r="C7" i="154"/>
  <c r="K7" i="154"/>
  <c r="S7" i="154"/>
  <c r="AA7" i="154"/>
  <c r="R7" i="154"/>
  <c r="D7" i="154"/>
  <c r="L7" i="154"/>
  <c r="T7" i="154"/>
  <c r="AB7" i="154"/>
  <c r="E7" i="154"/>
  <c r="M7" i="154"/>
  <c r="U7" i="154"/>
  <c r="AC7" i="154"/>
  <c r="F7" i="154"/>
  <c r="N7" i="154"/>
  <c r="V7" i="154"/>
  <c r="DY11" i="1"/>
  <c r="DY10" i="1"/>
  <c r="DX10" i="1"/>
  <c r="EI13" i="1" s="1"/>
  <c r="DX6" i="1"/>
  <c r="DX11" i="1"/>
  <c r="EI14" i="1" s="1"/>
  <c r="DL6" i="1"/>
  <c r="DY12" i="1" l="1"/>
  <c r="DX12" i="1"/>
  <c r="B5" i="153"/>
  <c r="B4" i="153"/>
  <c r="AE5" i="152"/>
  <c r="AE4" i="152"/>
  <c r="AE7" i="152" s="1"/>
  <c r="AI6" i="153"/>
  <c r="AG9" i="153"/>
  <c r="AI9" i="153" s="1"/>
  <c r="AG8" i="153"/>
  <c r="AI8" i="153" s="1"/>
  <c r="AG5" i="153"/>
  <c r="AF5" i="153"/>
  <c r="AE5" i="153"/>
  <c r="AD5" i="153"/>
  <c r="AC5" i="153"/>
  <c r="AB5" i="153"/>
  <c r="AA5" i="153"/>
  <c r="Z5" i="153"/>
  <c r="Y5" i="153"/>
  <c r="X5" i="153"/>
  <c r="W5" i="153"/>
  <c r="V5" i="153"/>
  <c r="U5" i="153"/>
  <c r="T5" i="153"/>
  <c r="S5" i="153"/>
  <c r="R5" i="153"/>
  <c r="Q5" i="153"/>
  <c r="P5" i="153"/>
  <c r="O5" i="153"/>
  <c r="N5" i="153"/>
  <c r="M5" i="153"/>
  <c r="L5" i="153"/>
  <c r="K5" i="153"/>
  <c r="J5" i="153"/>
  <c r="I5" i="153"/>
  <c r="H5" i="153"/>
  <c r="G5" i="153"/>
  <c r="F5" i="153"/>
  <c r="E5" i="153"/>
  <c r="D5" i="153"/>
  <c r="C5" i="153"/>
  <c r="AG4" i="153"/>
  <c r="AF4" i="153"/>
  <c r="AE4" i="153"/>
  <c r="AD4" i="153"/>
  <c r="AC4" i="153"/>
  <c r="AB4" i="153"/>
  <c r="AA4" i="153"/>
  <c r="Z4" i="153"/>
  <c r="Y4" i="153"/>
  <c r="X4" i="153"/>
  <c r="W4" i="153"/>
  <c r="V4" i="153"/>
  <c r="U4" i="153"/>
  <c r="T4" i="153"/>
  <c r="S4" i="153"/>
  <c r="R4" i="153"/>
  <c r="Q4" i="153"/>
  <c r="P4" i="153"/>
  <c r="O4" i="153"/>
  <c r="N4" i="153"/>
  <c r="M4" i="153"/>
  <c r="L4" i="153"/>
  <c r="K4" i="153"/>
  <c r="J4" i="153"/>
  <c r="I4" i="153"/>
  <c r="H4" i="153"/>
  <c r="G4" i="153"/>
  <c r="F4" i="153"/>
  <c r="E4" i="153"/>
  <c r="D4" i="153"/>
  <c r="C4" i="153"/>
  <c r="EI15" i="1" l="1"/>
  <c r="H7" i="153"/>
  <c r="AD7" i="153"/>
  <c r="P7" i="153"/>
  <c r="AI10" i="153"/>
  <c r="G7" i="153"/>
  <c r="O7" i="153"/>
  <c r="W7" i="153"/>
  <c r="AE7" i="153"/>
  <c r="AI4" i="153"/>
  <c r="X7" i="153"/>
  <c r="I7" i="153"/>
  <c r="Y7" i="153"/>
  <c r="J7" i="153"/>
  <c r="Z7" i="153"/>
  <c r="AJ4" i="153"/>
  <c r="Q7" i="153"/>
  <c r="AG7" i="153"/>
  <c r="R7" i="153"/>
  <c r="C7" i="153"/>
  <c r="K7" i="153"/>
  <c r="S7" i="153"/>
  <c r="AA7" i="153"/>
  <c r="D7" i="153"/>
  <c r="L7" i="153"/>
  <c r="T7" i="153"/>
  <c r="AB7" i="153"/>
  <c r="AF7" i="153"/>
  <c r="M7" i="153"/>
  <c r="E7" i="153"/>
  <c r="U7" i="153"/>
  <c r="AC7" i="153"/>
  <c r="F7" i="153"/>
  <c r="N7" i="153"/>
  <c r="V7" i="153"/>
  <c r="AI9" i="152"/>
  <c r="B5" i="152"/>
  <c r="B4" i="152"/>
  <c r="AG9" i="152"/>
  <c r="AG8" i="152"/>
  <c r="AG5" i="152"/>
  <c r="AF5" i="152"/>
  <c r="AD5" i="152"/>
  <c r="AC5" i="152"/>
  <c r="AB5" i="152"/>
  <c r="AA5" i="152"/>
  <c r="Z5" i="152"/>
  <c r="Y5" i="152"/>
  <c r="X5" i="152"/>
  <c r="W5" i="152"/>
  <c r="V5" i="152"/>
  <c r="U5" i="152"/>
  <c r="T5" i="152"/>
  <c r="S5" i="152"/>
  <c r="R5" i="152"/>
  <c r="Q5" i="152"/>
  <c r="P5" i="152"/>
  <c r="O5" i="152"/>
  <c r="N5" i="152"/>
  <c r="M5" i="152"/>
  <c r="L5" i="152"/>
  <c r="K5" i="152"/>
  <c r="J5" i="152"/>
  <c r="I5" i="152"/>
  <c r="H5" i="152"/>
  <c r="G5" i="152"/>
  <c r="F5" i="152"/>
  <c r="E5" i="152"/>
  <c r="D5" i="152"/>
  <c r="C5" i="152"/>
  <c r="AG4" i="152"/>
  <c r="AF4" i="152"/>
  <c r="AD4" i="152"/>
  <c r="AC4" i="152"/>
  <c r="AB4" i="152"/>
  <c r="AA4" i="152"/>
  <c r="Z4" i="152"/>
  <c r="Y4" i="152"/>
  <c r="X4" i="152"/>
  <c r="W4" i="152"/>
  <c r="V4" i="152"/>
  <c r="U4" i="152"/>
  <c r="T4" i="152"/>
  <c r="S4" i="152"/>
  <c r="R4" i="152"/>
  <c r="Q4" i="152"/>
  <c r="P4" i="152"/>
  <c r="O4" i="152"/>
  <c r="N4" i="152"/>
  <c r="M4" i="152"/>
  <c r="L4" i="152"/>
  <c r="K4" i="152"/>
  <c r="J4" i="152"/>
  <c r="I4" i="152"/>
  <c r="H4" i="152"/>
  <c r="G4" i="152"/>
  <c r="F4" i="152"/>
  <c r="E4" i="152"/>
  <c r="D4" i="152"/>
  <c r="C4" i="152"/>
  <c r="C7" i="152" s="1"/>
  <c r="AI5" i="152" l="1"/>
  <c r="AG7" i="152"/>
  <c r="AI8" i="152"/>
  <c r="AI10" i="152" s="1"/>
  <c r="AB7" i="152"/>
  <c r="Z7" i="152"/>
  <c r="S7" i="152"/>
  <c r="N7" i="152"/>
  <c r="G7" i="152"/>
  <c r="W7" i="152"/>
  <c r="AI4" i="152"/>
  <c r="H7" i="152"/>
  <c r="P7" i="152"/>
  <c r="X7" i="152"/>
  <c r="AF7" i="152"/>
  <c r="J7" i="152"/>
  <c r="K7" i="152"/>
  <c r="AA7" i="152"/>
  <c r="E7" i="152"/>
  <c r="M7" i="152"/>
  <c r="U7" i="152"/>
  <c r="AC7" i="152"/>
  <c r="F7" i="152"/>
  <c r="V7" i="152"/>
  <c r="AD7" i="152"/>
  <c r="O7" i="152"/>
  <c r="AJ4" i="152"/>
  <c r="I7" i="152"/>
  <c r="Q7" i="152"/>
  <c r="Y7" i="152"/>
  <c r="R7" i="152"/>
  <c r="D7" i="152"/>
  <c r="L7" i="152"/>
  <c r="T7" i="152"/>
  <c r="DW11" i="1"/>
  <c r="EH14" i="1" s="1"/>
  <c r="DW10" i="1"/>
  <c r="EH13" i="1" s="1"/>
  <c r="DW12" i="1" l="1"/>
  <c r="EH15" i="1" s="1"/>
  <c r="B5" i="151"/>
  <c r="B4" i="151"/>
  <c r="AI9" i="151"/>
  <c r="AG9" i="151"/>
  <c r="AG8" i="151"/>
  <c r="AI8" i="151" s="1"/>
  <c r="AG5" i="151"/>
  <c r="AF5" i="151"/>
  <c r="AE5" i="151"/>
  <c r="AD5" i="151"/>
  <c r="AC5" i="151"/>
  <c r="AB5" i="151"/>
  <c r="AA5" i="151"/>
  <c r="Z5" i="151"/>
  <c r="Y5" i="151"/>
  <c r="X5" i="151"/>
  <c r="W5" i="151"/>
  <c r="V5" i="151"/>
  <c r="U5" i="151"/>
  <c r="T5" i="151"/>
  <c r="S5" i="151"/>
  <c r="R5" i="151"/>
  <c r="Q5" i="151"/>
  <c r="P5" i="151"/>
  <c r="O5" i="151"/>
  <c r="N5" i="151"/>
  <c r="M5" i="151"/>
  <c r="L5" i="151"/>
  <c r="K5" i="151"/>
  <c r="J5" i="151"/>
  <c r="I5" i="151"/>
  <c r="H5" i="151"/>
  <c r="G5" i="151"/>
  <c r="F5" i="151"/>
  <c r="E5" i="151"/>
  <c r="D5" i="151"/>
  <c r="C5" i="151"/>
  <c r="AG4" i="151"/>
  <c r="AF4" i="151"/>
  <c r="AE4" i="151"/>
  <c r="AD4" i="151"/>
  <c r="AC4" i="151"/>
  <c r="AB4" i="151"/>
  <c r="AA4" i="151"/>
  <c r="Z4" i="151"/>
  <c r="Y4" i="151"/>
  <c r="X4" i="151"/>
  <c r="W4" i="151"/>
  <c r="V4" i="151"/>
  <c r="U4" i="151"/>
  <c r="T4" i="151"/>
  <c r="S4" i="151"/>
  <c r="R4" i="151"/>
  <c r="Q4" i="151"/>
  <c r="P4" i="151"/>
  <c r="O4" i="151"/>
  <c r="N4" i="151"/>
  <c r="M4" i="151"/>
  <c r="L4" i="151"/>
  <c r="K4" i="151"/>
  <c r="J4" i="151"/>
  <c r="I4" i="151"/>
  <c r="H4" i="151"/>
  <c r="G4" i="151"/>
  <c r="F4" i="151"/>
  <c r="E4" i="151"/>
  <c r="D4" i="151"/>
  <c r="C4" i="151"/>
  <c r="AI10" i="151" l="1"/>
  <c r="AI5" i="151"/>
  <c r="U7" i="151"/>
  <c r="E7" i="151"/>
  <c r="AD7" i="151"/>
  <c r="W7" i="151"/>
  <c r="AI4" i="151"/>
  <c r="X7" i="151"/>
  <c r="I7" i="151"/>
  <c r="Q7" i="151"/>
  <c r="Y7" i="151"/>
  <c r="AG7" i="151"/>
  <c r="O7" i="151"/>
  <c r="AF7" i="151"/>
  <c r="J7" i="151"/>
  <c r="R7" i="151"/>
  <c r="Z7" i="151"/>
  <c r="G7" i="151"/>
  <c r="P7" i="151"/>
  <c r="C7" i="151"/>
  <c r="K7" i="151"/>
  <c r="S7" i="151"/>
  <c r="AA7" i="151"/>
  <c r="AE7" i="151"/>
  <c r="H7" i="151"/>
  <c r="AJ4" i="151"/>
  <c r="D7" i="151"/>
  <c r="L7" i="151"/>
  <c r="T7" i="151"/>
  <c r="AB7" i="151"/>
  <c r="M7" i="151"/>
  <c r="AC7" i="151"/>
  <c r="F7" i="151"/>
  <c r="N7" i="151"/>
  <c r="V7" i="151"/>
  <c r="DV11" i="1"/>
  <c r="EG14" i="1" s="1"/>
  <c r="DV10" i="1"/>
  <c r="EG13" i="1" s="1"/>
  <c r="DV12" i="1" l="1"/>
  <c r="EG15" i="1" s="1"/>
  <c r="B5" i="150"/>
  <c r="B4" i="150"/>
  <c r="AG9" i="150"/>
  <c r="AI9" i="150" s="1"/>
  <c r="AG8" i="150"/>
  <c r="AI8" i="150" s="1"/>
  <c r="AG5" i="150"/>
  <c r="AF5" i="150"/>
  <c r="AE5" i="150"/>
  <c r="AD5" i="150"/>
  <c r="AC5" i="150"/>
  <c r="AB5" i="150"/>
  <c r="AA5" i="150"/>
  <c r="Z5" i="150"/>
  <c r="Y5" i="150"/>
  <c r="X5" i="150"/>
  <c r="W5" i="150"/>
  <c r="V5" i="150"/>
  <c r="U5" i="150"/>
  <c r="T5" i="150"/>
  <c r="S5" i="150"/>
  <c r="R5" i="150"/>
  <c r="Q5" i="150"/>
  <c r="P5" i="150"/>
  <c r="O5" i="150"/>
  <c r="N5" i="150"/>
  <c r="M5" i="150"/>
  <c r="L5" i="150"/>
  <c r="K5" i="150"/>
  <c r="J5" i="150"/>
  <c r="I5" i="150"/>
  <c r="H5" i="150"/>
  <c r="G5" i="150"/>
  <c r="F5" i="150"/>
  <c r="E5" i="150"/>
  <c r="D5" i="150"/>
  <c r="C5" i="150"/>
  <c r="AG4" i="150"/>
  <c r="AF4" i="150"/>
  <c r="AE4" i="150"/>
  <c r="AD4" i="150"/>
  <c r="AC4" i="150"/>
  <c r="AB4" i="150"/>
  <c r="AA4" i="150"/>
  <c r="Z4" i="150"/>
  <c r="Y4" i="150"/>
  <c r="X4" i="150"/>
  <c r="W4" i="150"/>
  <c r="V4" i="150"/>
  <c r="U4" i="150"/>
  <c r="T4" i="150"/>
  <c r="S4" i="150"/>
  <c r="R4" i="150"/>
  <c r="Q4" i="150"/>
  <c r="P4" i="150"/>
  <c r="O4" i="150"/>
  <c r="N4" i="150"/>
  <c r="M4" i="150"/>
  <c r="L4" i="150"/>
  <c r="K4" i="150"/>
  <c r="J4" i="150"/>
  <c r="I4" i="150"/>
  <c r="H4" i="150"/>
  <c r="G4" i="150"/>
  <c r="F4" i="150"/>
  <c r="E4" i="150"/>
  <c r="D4" i="150"/>
  <c r="C4" i="150"/>
  <c r="AI10" i="150" l="1"/>
  <c r="AI5" i="150"/>
  <c r="H7" i="150"/>
  <c r="X7" i="150"/>
  <c r="AD7" i="150"/>
  <c r="G7" i="150"/>
  <c r="O7" i="150"/>
  <c r="W7" i="150"/>
  <c r="AE7" i="150"/>
  <c r="AI4" i="150"/>
  <c r="I7" i="150"/>
  <c r="R7" i="150"/>
  <c r="Z7" i="150"/>
  <c r="AF7" i="150"/>
  <c r="AJ4" i="150"/>
  <c r="AG7" i="150"/>
  <c r="J7" i="150"/>
  <c r="C7" i="150"/>
  <c r="K7" i="150"/>
  <c r="S7" i="150"/>
  <c r="AA7" i="150"/>
  <c r="P7" i="150"/>
  <c r="Q7" i="150"/>
  <c r="L7" i="150"/>
  <c r="E7" i="150"/>
  <c r="M7" i="150"/>
  <c r="U7" i="150"/>
  <c r="AC7" i="150"/>
  <c r="Y7" i="150"/>
  <c r="D7" i="150"/>
  <c r="T7" i="150"/>
  <c r="AB7" i="150"/>
  <c r="F7" i="150"/>
  <c r="N7" i="150"/>
  <c r="V7" i="150"/>
  <c r="DU11" i="1"/>
  <c r="EF14" i="1" s="1"/>
  <c r="DU10" i="1"/>
  <c r="EF13" i="1" s="1"/>
  <c r="DU12" i="1" l="1"/>
  <c r="EF15" i="1" s="1"/>
  <c r="B5" i="148"/>
  <c r="B4" i="148"/>
  <c r="AG9" i="148"/>
  <c r="AI9" i="148" s="1"/>
  <c r="AG8" i="148"/>
  <c r="AI8" i="148" s="1"/>
  <c r="AG5" i="148"/>
  <c r="AF5" i="148"/>
  <c r="AE5" i="148"/>
  <c r="AD5" i="148"/>
  <c r="AC5" i="148"/>
  <c r="AB5" i="148"/>
  <c r="AA5" i="148"/>
  <c r="Z5" i="148"/>
  <c r="Y5" i="148"/>
  <c r="X5" i="148"/>
  <c r="W5" i="148"/>
  <c r="V5" i="148"/>
  <c r="U5" i="148"/>
  <c r="T5" i="148"/>
  <c r="S5" i="148"/>
  <c r="R5" i="148"/>
  <c r="Q5" i="148"/>
  <c r="P5" i="148"/>
  <c r="O5" i="148"/>
  <c r="N5" i="148"/>
  <c r="M5" i="148"/>
  <c r="L5" i="148"/>
  <c r="K5" i="148"/>
  <c r="J5" i="148"/>
  <c r="I5" i="148"/>
  <c r="H5" i="148"/>
  <c r="G5" i="148"/>
  <c r="F5" i="148"/>
  <c r="E5" i="148"/>
  <c r="D5" i="148"/>
  <c r="C5" i="148"/>
  <c r="AG4" i="148"/>
  <c r="AF4" i="148"/>
  <c r="AE4" i="148"/>
  <c r="AD4" i="148"/>
  <c r="AC4" i="148"/>
  <c r="AB4" i="148"/>
  <c r="AA4" i="148"/>
  <c r="Z4" i="148"/>
  <c r="Y4" i="148"/>
  <c r="X4" i="148"/>
  <c r="W4" i="148"/>
  <c r="V4" i="148"/>
  <c r="U4" i="148"/>
  <c r="T4" i="148"/>
  <c r="S4" i="148"/>
  <c r="R4" i="148"/>
  <c r="Q4" i="148"/>
  <c r="P4" i="148"/>
  <c r="O4" i="148"/>
  <c r="N4" i="148"/>
  <c r="M4" i="148"/>
  <c r="L4" i="148"/>
  <c r="K4" i="148"/>
  <c r="J4" i="148"/>
  <c r="I4" i="148"/>
  <c r="H4" i="148"/>
  <c r="H7" i="148" s="1"/>
  <c r="G4" i="148"/>
  <c r="F4" i="148"/>
  <c r="E4" i="148"/>
  <c r="D4" i="148"/>
  <c r="C4" i="148"/>
  <c r="AI10" i="148" l="1"/>
  <c r="AI5" i="148"/>
  <c r="E7" i="148"/>
  <c r="F7" i="148"/>
  <c r="AB7" i="148"/>
  <c r="AF7" i="148"/>
  <c r="AE7" i="148"/>
  <c r="AC7" i="148"/>
  <c r="G7" i="148"/>
  <c r="W7" i="148"/>
  <c r="P7" i="148"/>
  <c r="X7" i="148"/>
  <c r="AJ4" i="148"/>
  <c r="I7" i="148"/>
  <c r="Q7" i="148"/>
  <c r="Y7" i="148"/>
  <c r="AG7" i="148"/>
  <c r="U7" i="148"/>
  <c r="N7" i="148"/>
  <c r="O7" i="148"/>
  <c r="AI4" i="148"/>
  <c r="J7" i="148"/>
  <c r="R7" i="148"/>
  <c r="Z7" i="148"/>
  <c r="M7" i="148"/>
  <c r="V7" i="148"/>
  <c r="AD7" i="148"/>
  <c r="C7" i="148"/>
  <c r="K7" i="148"/>
  <c r="S7" i="148"/>
  <c r="AA7" i="148"/>
  <c r="D7" i="148"/>
  <c r="L7" i="148"/>
  <c r="T7" i="148"/>
  <c r="Y4" i="147"/>
  <c r="DT11" i="1" l="1"/>
  <c r="EE14" i="1" s="1"/>
  <c r="DT10" i="1"/>
  <c r="EE13" i="1" s="1"/>
  <c r="DT12" i="1" l="1"/>
  <c r="EE15" i="1" s="1"/>
  <c r="B5" i="147"/>
  <c r="B4" i="147"/>
  <c r="AI9" i="147"/>
  <c r="AG9" i="147"/>
  <c r="AG8" i="147"/>
  <c r="AI8" i="147" s="1"/>
  <c r="AI10" i="147" s="1"/>
  <c r="AG5" i="147"/>
  <c r="AF5" i="147"/>
  <c r="AE5" i="147"/>
  <c r="AD5" i="147"/>
  <c r="AC5" i="147"/>
  <c r="AB5" i="147"/>
  <c r="AA5" i="147"/>
  <c r="Z5" i="147"/>
  <c r="Y5" i="147"/>
  <c r="X5" i="147"/>
  <c r="W5" i="147"/>
  <c r="V5" i="147"/>
  <c r="U5" i="147"/>
  <c r="T5" i="147"/>
  <c r="S5" i="147"/>
  <c r="R5" i="147"/>
  <c r="Q5" i="147"/>
  <c r="P5" i="147"/>
  <c r="O5" i="147"/>
  <c r="N5" i="147"/>
  <c r="M5" i="147"/>
  <c r="L5" i="147"/>
  <c r="K5" i="147"/>
  <c r="J5" i="147"/>
  <c r="I5" i="147"/>
  <c r="H5" i="147"/>
  <c r="G5" i="147"/>
  <c r="F5" i="147"/>
  <c r="E5" i="147"/>
  <c r="D5" i="147"/>
  <c r="C5" i="147"/>
  <c r="AG4" i="147"/>
  <c r="AF4" i="147"/>
  <c r="AE4" i="147"/>
  <c r="AD4" i="147"/>
  <c r="AC4" i="147"/>
  <c r="AB4" i="147"/>
  <c r="AA4" i="147"/>
  <c r="Z4" i="147"/>
  <c r="X4" i="147"/>
  <c r="W4" i="147"/>
  <c r="V4" i="147"/>
  <c r="U4" i="147"/>
  <c r="T4" i="147"/>
  <c r="S4" i="147"/>
  <c r="R4" i="147"/>
  <c r="Q4" i="147"/>
  <c r="P4" i="147"/>
  <c r="O4" i="147"/>
  <c r="N4" i="147"/>
  <c r="M4" i="147"/>
  <c r="L4" i="147"/>
  <c r="K4" i="147"/>
  <c r="J4" i="147"/>
  <c r="I4" i="147"/>
  <c r="H4" i="147"/>
  <c r="G4" i="147"/>
  <c r="F4" i="147"/>
  <c r="E4" i="147"/>
  <c r="D4" i="147"/>
  <c r="C4" i="147"/>
  <c r="C7" i="147" s="1"/>
  <c r="N7" i="147" l="1"/>
  <c r="AI5" i="147"/>
  <c r="AB7" i="147"/>
  <c r="E7" i="147"/>
  <c r="M7" i="147"/>
  <c r="AC7" i="147"/>
  <c r="AD7" i="147"/>
  <c r="G7" i="147"/>
  <c r="AE7" i="147"/>
  <c r="AI4" i="147"/>
  <c r="H7" i="147"/>
  <c r="P7" i="147"/>
  <c r="X7" i="147"/>
  <c r="AF7" i="147"/>
  <c r="F7" i="147"/>
  <c r="V7" i="147"/>
  <c r="O7" i="147"/>
  <c r="W7" i="147"/>
  <c r="AJ4" i="147"/>
  <c r="I7" i="147"/>
  <c r="Q7" i="147"/>
  <c r="Y7" i="147"/>
  <c r="AG7" i="147"/>
  <c r="J7" i="147"/>
  <c r="Z7" i="147"/>
  <c r="R7" i="147"/>
  <c r="K7" i="147"/>
  <c r="S7" i="147"/>
  <c r="AA7" i="147"/>
  <c r="D7" i="147"/>
  <c r="L7" i="147"/>
  <c r="T7" i="147"/>
  <c r="U7" i="147"/>
  <c r="AG5" i="145"/>
  <c r="AF5" i="145"/>
  <c r="AE5" i="145"/>
  <c r="AD5" i="145"/>
  <c r="AC5" i="145"/>
  <c r="AB5" i="145"/>
  <c r="AG7" i="145"/>
  <c r="AF6" i="145"/>
  <c r="DS11" i="1" l="1"/>
  <c r="ED14" i="1" s="1"/>
  <c r="DS10" i="1"/>
  <c r="ED13" i="1" s="1"/>
  <c r="B5" i="146"/>
  <c r="B4" i="146"/>
  <c r="AI9" i="146"/>
  <c r="AG9" i="146"/>
  <c r="AG8" i="146"/>
  <c r="AI8" i="146" s="1"/>
  <c r="AG5" i="146"/>
  <c r="AF5" i="146"/>
  <c r="AE5" i="146"/>
  <c r="AD5" i="146"/>
  <c r="AC5" i="146"/>
  <c r="AB5" i="146"/>
  <c r="AA5" i="146"/>
  <c r="Z5" i="146"/>
  <c r="Y5" i="146"/>
  <c r="X5" i="146"/>
  <c r="W5" i="146"/>
  <c r="V5" i="146"/>
  <c r="U5" i="146"/>
  <c r="T5" i="146"/>
  <c r="S5" i="146"/>
  <c r="R5" i="146"/>
  <c r="Q5" i="146"/>
  <c r="P5" i="146"/>
  <c r="O5" i="146"/>
  <c r="N5" i="146"/>
  <c r="M5" i="146"/>
  <c r="L5" i="146"/>
  <c r="K5" i="146"/>
  <c r="J5" i="146"/>
  <c r="I5" i="146"/>
  <c r="H5" i="146"/>
  <c r="G5" i="146"/>
  <c r="F5" i="146"/>
  <c r="E5" i="146"/>
  <c r="D5" i="146"/>
  <c r="C5" i="146"/>
  <c r="AG4" i="146"/>
  <c r="AF4" i="146"/>
  <c r="AE4" i="146"/>
  <c r="AD4" i="146"/>
  <c r="AC4" i="146"/>
  <c r="AB4" i="146"/>
  <c r="AA4" i="146"/>
  <c r="Z4" i="146"/>
  <c r="Y4" i="146"/>
  <c r="X4" i="146"/>
  <c r="W4" i="146"/>
  <c r="V4" i="146"/>
  <c r="U4" i="146"/>
  <c r="T4" i="146"/>
  <c r="S4" i="146"/>
  <c r="R4" i="146"/>
  <c r="Q4" i="146"/>
  <c r="P4" i="146"/>
  <c r="O4" i="146"/>
  <c r="N4" i="146"/>
  <c r="M4" i="146"/>
  <c r="L4" i="146"/>
  <c r="K4" i="146"/>
  <c r="J4" i="146"/>
  <c r="I4" i="146"/>
  <c r="H4" i="146"/>
  <c r="G4" i="146"/>
  <c r="F4" i="146"/>
  <c r="E4" i="146"/>
  <c r="D4" i="146"/>
  <c r="C4" i="146"/>
  <c r="DS12" i="1" l="1"/>
  <c r="ED15" i="1" s="1"/>
  <c r="AI10" i="146"/>
  <c r="G7" i="146"/>
  <c r="AI5" i="146"/>
  <c r="F7" i="146"/>
  <c r="V7" i="146"/>
  <c r="AC7" i="146"/>
  <c r="N7" i="146"/>
  <c r="AI4" i="146"/>
  <c r="O7" i="146"/>
  <c r="H7" i="146"/>
  <c r="I7" i="146"/>
  <c r="Q7" i="146"/>
  <c r="Y7" i="146"/>
  <c r="AG7" i="146"/>
  <c r="AD7" i="146"/>
  <c r="W7" i="146"/>
  <c r="X7" i="146"/>
  <c r="C7" i="146"/>
  <c r="K7" i="146"/>
  <c r="S7" i="146"/>
  <c r="AA7" i="146"/>
  <c r="AE7" i="146"/>
  <c r="P7" i="146"/>
  <c r="J7" i="146"/>
  <c r="R7" i="146"/>
  <c r="D7" i="146"/>
  <c r="L7" i="146"/>
  <c r="T7" i="146"/>
  <c r="AB7" i="146"/>
  <c r="AJ4" i="146"/>
  <c r="AF7" i="146"/>
  <c r="Z7" i="146"/>
  <c r="E7" i="146"/>
  <c r="M7" i="146"/>
  <c r="U7" i="146"/>
  <c r="DR11" i="1" l="1"/>
  <c r="EC14" i="1" s="1"/>
  <c r="DR10" i="1"/>
  <c r="EC13" i="1" s="1"/>
  <c r="DR12" i="1" l="1"/>
  <c r="EC15" i="1" s="1"/>
  <c r="B5" i="145"/>
  <c r="B4" i="145"/>
  <c r="AG9" i="145"/>
  <c r="AI9" i="145" s="1"/>
  <c r="AG8" i="145"/>
  <c r="AI8" i="145" s="1"/>
  <c r="AA5" i="145"/>
  <c r="Z5" i="145"/>
  <c r="Y5" i="145"/>
  <c r="X5" i="145"/>
  <c r="W5" i="145"/>
  <c r="V5" i="145"/>
  <c r="U5" i="145"/>
  <c r="T5" i="145"/>
  <c r="S5" i="145"/>
  <c r="R5" i="145"/>
  <c r="Q5" i="145"/>
  <c r="P5" i="145"/>
  <c r="O5" i="145"/>
  <c r="N5" i="145"/>
  <c r="M5" i="145"/>
  <c r="L5" i="145"/>
  <c r="K5" i="145"/>
  <c r="J5" i="145"/>
  <c r="I5" i="145"/>
  <c r="H5" i="145"/>
  <c r="G5" i="145"/>
  <c r="F5" i="145"/>
  <c r="E5" i="145"/>
  <c r="D5" i="145"/>
  <c r="C5" i="145"/>
  <c r="AG4" i="145"/>
  <c r="AF4" i="145"/>
  <c r="AE4" i="145"/>
  <c r="AD4" i="145"/>
  <c r="R4" i="145"/>
  <c r="Q4" i="145"/>
  <c r="P4" i="145"/>
  <c r="O4" i="145"/>
  <c r="N4" i="145"/>
  <c r="M4" i="145"/>
  <c r="L4" i="145"/>
  <c r="K4" i="145"/>
  <c r="J4" i="145"/>
  <c r="I4" i="145"/>
  <c r="H4" i="145"/>
  <c r="G4" i="145"/>
  <c r="F4" i="145"/>
  <c r="E4" i="145"/>
  <c r="D4" i="145"/>
  <c r="C4" i="145"/>
  <c r="C7" i="145" s="1"/>
  <c r="AI5" i="145" l="1"/>
  <c r="S4" i="145"/>
  <c r="S7" i="145" s="1"/>
  <c r="AI10" i="145"/>
  <c r="K7" i="145"/>
  <c r="D7" i="145"/>
  <c r="L7" i="145"/>
  <c r="E7" i="145"/>
  <c r="M7" i="145"/>
  <c r="F7" i="145"/>
  <c r="N7" i="145"/>
  <c r="G7" i="145"/>
  <c r="O7" i="145"/>
  <c r="H7" i="145"/>
  <c r="P7" i="145"/>
  <c r="I7" i="145"/>
  <c r="Q7" i="145"/>
  <c r="J7" i="145"/>
  <c r="R7" i="145"/>
  <c r="R57" i="144"/>
  <c r="S57" i="144" s="1"/>
  <c r="T57" i="144" s="1"/>
  <c r="U57" i="144" s="1"/>
  <c r="V57" i="144" s="1"/>
  <c r="W57" i="144" s="1"/>
  <c r="X57" i="144" s="1"/>
  <c r="Y57" i="144" s="1"/>
  <c r="Z57" i="144" s="1"/>
  <c r="AA57" i="144" s="1"/>
  <c r="AB57" i="144" s="1"/>
  <c r="AC57" i="144" s="1"/>
  <c r="AC6" i="144"/>
  <c r="T4" i="145" l="1"/>
  <c r="DQ11" i="1"/>
  <c r="EB14" i="1" s="1"/>
  <c r="DQ10" i="1"/>
  <c r="EB13" i="1" s="1"/>
  <c r="DQ12" i="1" l="1"/>
  <c r="EB15" i="1" s="1"/>
  <c r="U4" i="145"/>
  <c r="U7" i="145" s="1"/>
  <c r="T7" i="145"/>
  <c r="B5" i="144"/>
  <c r="B4" i="144"/>
  <c r="AF4" i="144"/>
  <c r="AG9" i="144"/>
  <c r="AI9" i="144" s="1"/>
  <c r="AG8" i="144"/>
  <c r="AI8" i="144" s="1"/>
  <c r="AG5" i="144"/>
  <c r="AF5" i="144"/>
  <c r="AE5" i="144"/>
  <c r="AD5" i="144"/>
  <c r="AC5" i="144"/>
  <c r="AB5" i="144"/>
  <c r="AA5" i="144"/>
  <c r="Z5" i="144"/>
  <c r="Y5" i="144"/>
  <c r="X5" i="144"/>
  <c r="W5" i="144"/>
  <c r="V5" i="144"/>
  <c r="U5" i="144"/>
  <c r="T5" i="144"/>
  <c r="S5" i="144"/>
  <c r="R5" i="144"/>
  <c r="Q5" i="144"/>
  <c r="P5" i="144"/>
  <c r="O5" i="144"/>
  <c r="N5" i="144"/>
  <c r="M5" i="144"/>
  <c r="L5" i="144"/>
  <c r="K5" i="144"/>
  <c r="J5" i="144"/>
  <c r="I5" i="144"/>
  <c r="H5" i="144"/>
  <c r="G5" i="144"/>
  <c r="F5" i="144"/>
  <c r="E5" i="144"/>
  <c r="D5" i="144"/>
  <c r="C5" i="144"/>
  <c r="AG4" i="144"/>
  <c r="AE4" i="144"/>
  <c r="AD4" i="144"/>
  <c r="AC4" i="144"/>
  <c r="AB4" i="144"/>
  <c r="AA4" i="144"/>
  <c r="Z4" i="144"/>
  <c r="Y4" i="144"/>
  <c r="X4" i="144"/>
  <c r="W4" i="144"/>
  <c r="V4" i="144"/>
  <c r="U4" i="144"/>
  <c r="T4" i="144"/>
  <c r="S4" i="144"/>
  <c r="R4" i="144"/>
  <c r="Q4" i="144"/>
  <c r="P4" i="144"/>
  <c r="O4" i="144"/>
  <c r="N4" i="144"/>
  <c r="M4" i="144"/>
  <c r="L4" i="144"/>
  <c r="K4" i="144"/>
  <c r="J4" i="144"/>
  <c r="I4" i="144"/>
  <c r="H4" i="144"/>
  <c r="G4" i="144"/>
  <c r="F4" i="144"/>
  <c r="E4" i="144"/>
  <c r="D4" i="144"/>
  <c r="C4" i="144"/>
  <c r="V4" i="145" l="1"/>
  <c r="V7" i="145" s="1"/>
  <c r="AI5" i="144"/>
  <c r="H7" i="144"/>
  <c r="AI10" i="144"/>
  <c r="AD7" i="144"/>
  <c r="P7" i="144"/>
  <c r="AF7" i="144"/>
  <c r="G7" i="144"/>
  <c r="O7" i="144"/>
  <c r="W7" i="144"/>
  <c r="AE7" i="144"/>
  <c r="AJ4" i="144"/>
  <c r="I7" i="144"/>
  <c r="Q7" i="144"/>
  <c r="Y7" i="144"/>
  <c r="AG7" i="144"/>
  <c r="J7" i="144"/>
  <c r="R7" i="144"/>
  <c r="Z7" i="144"/>
  <c r="AI4" i="144"/>
  <c r="X7" i="144"/>
  <c r="C7" i="144"/>
  <c r="K7" i="144"/>
  <c r="S7" i="144"/>
  <c r="AA7" i="144"/>
  <c r="D7" i="144"/>
  <c r="L7" i="144"/>
  <c r="T7" i="144"/>
  <c r="AB7" i="144"/>
  <c r="E7" i="144"/>
  <c r="M7" i="144"/>
  <c r="U7" i="144"/>
  <c r="AC7" i="144"/>
  <c r="F7" i="144"/>
  <c r="N7" i="144"/>
  <c r="V7" i="144"/>
  <c r="DP11" i="1"/>
  <c r="EA14" i="1" s="1"/>
  <c r="DP10" i="1"/>
  <c r="EA13" i="1" s="1"/>
  <c r="B5" i="143"/>
  <c r="B4" i="143"/>
  <c r="AI9" i="143"/>
  <c r="AG9" i="143"/>
  <c r="AG8" i="143"/>
  <c r="AI8" i="143" s="1"/>
  <c r="AG5" i="143"/>
  <c r="AF5" i="143"/>
  <c r="AE5" i="143"/>
  <c r="AD5" i="143"/>
  <c r="AC5" i="143"/>
  <c r="AB5" i="143"/>
  <c r="AA5" i="143"/>
  <c r="Z5" i="143"/>
  <c r="Y5" i="143"/>
  <c r="X5" i="143"/>
  <c r="W5" i="143"/>
  <c r="V5" i="143"/>
  <c r="U5" i="143"/>
  <c r="T5" i="143"/>
  <c r="S5" i="143"/>
  <c r="R5" i="143"/>
  <c r="Q5" i="143"/>
  <c r="P5" i="143"/>
  <c r="O5" i="143"/>
  <c r="N5" i="143"/>
  <c r="M5" i="143"/>
  <c r="L5" i="143"/>
  <c r="K5" i="143"/>
  <c r="J5" i="143"/>
  <c r="I5" i="143"/>
  <c r="H5" i="143"/>
  <c r="G5" i="143"/>
  <c r="F5" i="143"/>
  <c r="E5" i="143"/>
  <c r="D5" i="143"/>
  <c r="C5" i="143"/>
  <c r="AG4" i="143"/>
  <c r="AF4" i="143"/>
  <c r="AE4" i="143"/>
  <c r="AD4" i="143"/>
  <c r="AC4" i="143"/>
  <c r="AB4" i="143"/>
  <c r="AA4" i="143"/>
  <c r="Z4" i="143"/>
  <c r="Y4" i="143"/>
  <c r="X4" i="143"/>
  <c r="W4" i="143"/>
  <c r="V4" i="143"/>
  <c r="U4" i="143"/>
  <c r="T4" i="143"/>
  <c r="S4" i="143"/>
  <c r="R4" i="143"/>
  <c r="Q4" i="143"/>
  <c r="P4" i="143"/>
  <c r="O4" i="143"/>
  <c r="N4" i="143"/>
  <c r="M4" i="143"/>
  <c r="L4" i="143"/>
  <c r="K4" i="143"/>
  <c r="J4" i="143"/>
  <c r="I4" i="143"/>
  <c r="H4" i="143"/>
  <c r="G4" i="143"/>
  <c r="F4" i="143"/>
  <c r="E4" i="143"/>
  <c r="D4" i="143"/>
  <c r="C4" i="143"/>
  <c r="DP12" i="1" l="1"/>
  <c r="EA15" i="1" s="1"/>
  <c r="W4" i="145"/>
  <c r="AI10" i="143"/>
  <c r="H7" i="143"/>
  <c r="AI5" i="143"/>
  <c r="W7" i="143"/>
  <c r="AD7" i="143"/>
  <c r="G7" i="143"/>
  <c r="O7" i="143"/>
  <c r="X7" i="143"/>
  <c r="AF7" i="143"/>
  <c r="I7" i="143"/>
  <c r="Q7" i="143"/>
  <c r="Y7" i="143"/>
  <c r="AG7" i="143"/>
  <c r="AE7" i="143"/>
  <c r="AI4" i="143"/>
  <c r="AJ4" i="143"/>
  <c r="J7" i="143"/>
  <c r="R7" i="143"/>
  <c r="Z7" i="143"/>
  <c r="P7" i="143"/>
  <c r="C7" i="143"/>
  <c r="K7" i="143"/>
  <c r="S7" i="143"/>
  <c r="AA7" i="143"/>
  <c r="D7" i="143"/>
  <c r="L7" i="143"/>
  <c r="T7" i="143"/>
  <c r="AB7" i="143"/>
  <c r="E7" i="143"/>
  <c r="M7" i="143"/>
  <c r="U7" i="143"/>
  <c r="AC7" i="143"/>
  <c r="F7" i="143"/>
  <c r="N7" i="143"/>
  <c r="V7" i="143"/>
  <c r="DO11" i="1"/>
  <c r="DZ14" i="1" s="1"/>
  <c r="DO10" i="1"/>
  <c r="DZ13" i="1" s="1"/>
  <c r="DO12" i="1" l="1"/>
  <c r="DZ15" i="1" s="1"/>
  <c r="W7" i="145"/>
  <c r="X4" i="145"/>
  <c r="X7" i="145" s="1"/>
  <c r="B5" i="142"/>
  <c r="B4" i="142"/>
  <c r="AG9" i="142"/>
  <c r="AI9" i="142" s="1"/>
  <c r="AG8" i="142"/>
  <c r="AI8" i="142" s="1"/>
  <c r="AG5" i="142"/>
  <c r="AF5" i="142"/>
  <c r="AE5" i="142"/>
  <c r="AD5" i="142"/>
  <c r="AC5" i="142"/>
  <c r="AB5" i="142"/>
  <c r="AA5" i="142"/>
  <c r="Z5" i="142"/>
  <c r="Y5" i="142"/>
  <c r="X5" i="142"/>
  <c r="W5" i="142"/>
  <c r="V5" i="142"/>
  <c r="U5" i="142"/>
  <c r="T5" i="142"/>
  <c r="S5" i="142"/>
  <c r="R5" i="142"/>
  <c r="Q5" i="142"/>
  <c r="P5" i="142"/>
  <c r="O5" i="142"/>
  <c r="N5" i="142"/>
  <c r="M5" i="142"/>
  <c r="L5" i="142"/>
  <c r="K5" i="142"/>
  <c r="J5" i="142"/>
  <c r="I5" i="142"/>
  <c r="H5" i="142"/>
  <c r="G5" i="142"/>
  <c r="F5" i="142"/>
  <c r="E5" i="142"/>
  <c r="D5" i="142"/>
  <c r="C5" i="142"/>
  <c r="AG4" i="142"/>
  <c r="AF4" i="142"/>
  <c r="AE4" i="142"/>
  <c r="AD4" i="142"/>
  <c r="AC4" i="142"/>
  <c r="AB4" i="142"/>
  <c r="AA4" i="142"/>
  <c r="Z4" i="142"/>
  <c r="Y4" i="142"/>
  <c r="X4" i="142"/>
  <c r="W4" i="142"/>
  <c r="V4" i="142"/>
  <c r="U4" i="142"/>
  <c r="T4" i="142"/>
  <c r="S4" i="142"/>
  <c r="R4" i="142"/>
  <c r="Q4" i="142"/>
  <c r="P4" i="142"/>
  <c r="O4" i="142"/>
  <c r="N4" i="142"/>
  <c r="M4" i="142"/>
  <c r="L4" i="142"/>
  <c r="K4" i="142"/>
  <c r="J4" i="142"/>
  <c r="I4" i="142"/>
  <c r="H4" i="142"/>
  <c r="G4" i="142"/>
  <c r="F4" i="142"/>
  <c r="E4" i="142"/>
  <c r="D4" i="142"/>
  <c r="C4" i="142"/>
  <c r="Y4" i="145" l="1"/>
  <c r="AI5" i="142"/>
  <c r="H7" i="142"/>
  <c r="AF7" i="142"/>
  <c r="G7" i="142"/>
  <c r="AD7" i="142"/>
  <c r="AI10" i="142"/>
  <c r="W7" i="142"/>
  <c r="AG7" i="142"/>
  <c r="X7" i="142"/>
  <c r="Y7" i="142"/>
  <c r="J7" i="142"/>
  <c r="R7" i="142"/>
  <c r="Z7" i="142"/>
  <c r="O7" i="142"/>
  <c r="P7" i="142"/>
  <c r="Q7" i="142"/>
  <c r="C7" i="142"/>
  <c r="K7" i="142"/>
  <c r="S7" i="142"/>
  <c r="AA7" i="142"/>
  <c r="AE7" i="142"/>
  <c r="AI4" i="142"/>
  <c r="AJ4" i="142"/>
  <c r="I7" i="142"/>
  <c r="D7" i="142"/>
  <c r="L7" i="142"/>
  <c r="T7" i="142"/>
  <c r="AB7" i="142"/>
  <c r="E7" i="142"/>
  <c r="M7" i="142"/>
  <c r="U7" i="142"/>
  <c r="AC7" i="142"/>
  <c r="F7" i="142"/>
  <c r="N7" i="142"/>
  <c r="V7" i="142"/>
  <c r="DN11" i="1"/>
  <c r="DY14" i="1" s="1"/>
  <c r="DN10" i="1"/>
  <c r="DY13" i="1" s="1"/>
  <c r="DN12" i="1" l="1"/>
  <c r="DY15" i="1" s="1"/>
  <c r="Y7" i="145"/>
  <c r="Z4" i="145"/>
  <c r="Z7" i="145" s="1"/>
  <c r="B5" i="141"/>
  <c r="B4" i="141"/>
  <c r="AI9" i="141"/>
  <c r="AG9" i="141"/>
  <c r="AG8" i="141"/>
  <c r="AI8" i="141" s="1"/>
  <c r="AI10" i="141" s="1"/>
  <c r="AG5" i="141"/>
  <c r="AF5" i="141"/>
  <c r="AE5" i="141"/>
  <c r="AD5" i="141"/>
  <c r="AC5" i="141"/>
  <c r="AB5" i="141"/>
  <c r="AA5" i="141"/>
  <c r="Z5" i="141"/>
  <c r="Y5" i="141"/>
  <c r="X5" i="141"/>
  <c r="W5" i="141"/>
  <c r="V5" i="141"/>
  <c r="U5" i="141"/>
  <c r="T5" i="141"/>
  <c r="S5" i="141"/>
  <c r="R5" i="141"/>
  <c r="Q5" i="141"/>
  <c r="P5" i="141"/>
  <c r="O5" i="141"/>
  <c r="N5" i="141"/>
  <c r="M5" i="141"/>
  <c r="L5" i="141"/>
  <c r="K5" i="141"/>
  <c r="J5" i="141"/>
  <c r="I5" i="141"/>
  <c r="H5" i="141"/>
  <c r="G5" i="141"/>
  <c r="F5" i="141"/>
  <c r="E5" i="141"/>
  <c r="D5" i="141"/>
  <c r="C5" i="141"/>
  <c r="AG4" i="141"/>
  <c r="AF4" i="141"/>
  <c r="AE4" i="141"/>
  <c r="AD4" i="141"/>
  <c r="AC4" i="141"/>
  <c r="AB4" i="141"/>
  <c r="AA4" i="141"/>
  <c r="Z4" i="141"/>
  <c r="Y4" i="141"/>
  <c r="X4" i="141"/>
  <c r="W4" i="141"/>
  <c r="V4" i="141"/>
  <c r="U4" i="141"/>
  <c r="T4" i="141"/>
  <c r="S4" i="141"/>
  <c r="R4" i="141"/>
  <c r="Q4" i="141"/>
  <c r="P4" i="141"/>
  <c r="O4" i="141"/>
  <c r="N4" i="141"/>
  <c r="M4" i="141"/>
  <c r="L4" i="141"/>
  <c r="K4" i="141"/>
  <c r="J4" i="141"/>
  <c r="I4" i="141"/>
  <c r="H4" i="141"/>
  <c r="G4" i="141"/>
  <c r="F4" i="141"/>
  <c r="E4" i="141"/>
  <c r="D4" i="141"/>
  <c r="C4" i="141"/>
  <c r="AA4" i="145" l="1"/>
  <c r="AA7" i="145" s="1"/>
  <c r="AI5" i="141"/>
  <c r="H7" i="141"/>
  <c r="G7" i="141"/>
  <c r="AD7" i="141"/>
  <c r="X7" i="141"/>
  <c r="AE7" i="141"/>
  <c r="P7" i="141"/>
  <c r="I7" i="141"/>
  <c r="Q7" i="141"/>
  <c r="Y7" i="141"/>
  <c r="AG7" i="141"/>
  <c r="J7" i="141"/>
  <c r="R7" i="141"/>
  <c r="Z7" i="141"/>
  <c r="AJ4" i="141"/>
  <c r="AA7" i="141"/>
  <c r="D7" i="141"/>
  <c r="L7" i="141"/>
  <c r="T7" i="141"/>
  <c r="AB7" i="141"/>
  <c r="W7" i="141"/>
  <c r="AI4" i="141"/>
  <c r="AF7" i="141"/>
  <c r="S7" i="141"/>
  <c r="E7" i="141"/>
  <c r="M7" i="141"/>
  <c r="U7" i="141"/>
  <c r="AC7" i="141"/>
  <c r="O7" i="141"/>
  <c r="C7" i="141"/>
  <c r="K7" i="141"/>
  <c r="F7" i="141"/>
  <c r="N7" i="141"/>
  <c r="V7" i="141"/>
  <c r="DM11" i="1"/>
  <c r="DX14" i="1" s="1"/>
  <c r="DM10" i="1"/>
  <c r="DX13" i="1" s="1"/>
  <c r="B5" i="140"/>
  <c r="B4" i="140"/>
  <c r="AG9" i="140"/>
  <c r="AI9" i="140" s="1"/>
  <c r="AG8" i="140"/>
  <c r="AI8" i="140" s="1"/>
  <c r="AG5" i="140"/>
  <c r="AF5" i="140"/>
  <c r="AE5" i="140"/>
  <c r="AD5" i="140"/>
  <c r="AC5" i="140"/>
  <c r="AB5" i="140"/>
  <c r="AA5" i="140"/>
  <c r="Z5" i="140"/>
  <c r="Y5" i="140"/>
  <c r="X5" i="140"/>
  <c r="W5" i="140"/>
  <c r="V5" i="140"/>
  <c r="U5" i="140"/>
  <c r="T5" i="140"/>
  <c r="S5" i="140"/>
  <c r="R5" i="140"/>
  <c r="Q5" i="140"/>
  <c r="P5" i="140"/>
  <c r="O5" i="140"/>
  <c r="N5" i="140"/>
  <c r="M5" i="140"/>
  <c r="L5" i="140"/>
  <c r="K5" i="140"/>
  <c r="J5" i="140"/>
  <c r="I5" i="140"/>
  <c r="H5" i="140"/>
  <c r="G5" i="140"/>
  <c r="F5" i="140"/>
  <c r="E5" i="140"/>
  <c r="D5" i="140"/>
  <c r="C5" i="140"/>
  <c r="AG4" i="140"/>
  <c r="AF4" i="140"/>
  <c r="AE4" i="140"/>
  <c r="AD4" i="140"/>
  <c r="AC4" i="140"/>
  <c r="AB4" i="140"/>
  <c r="AA4" i="140"/>
  <c r="Z4" i="140"/>
  <c r="Y4" i="140"/>
  <c r="X4" i="140"/>
  <c r="W4" i="140"/>
  <c r="V4" i="140"/>
  <c r="U4" i="140"/>
  <c r="T4" i="140"/>
  <c r="S4" i="140"/>
  <c r="R4" i="140"/>
  <c r="Q4" i="140"/>
  <c r="P4" i="140"/>
  <c r="O4" i="140"/>
  <c r="N4" i="140"/>
  <c r="M4" i="140"/>
  <c r="L4" i="140"/>
  <c r="K4" i="140"/>
  <c r="J4" i="140"/>
  <c r="I4" i="140"/>
  <c r="H4" i="140"/>
  <c r="G4" i="140"/>
  <c r="F4" i="140"/>
  <c r="E4" i="140"/>
  <c r="D4" i="140"/>
  <c r="C4" i="140"/>
  <c r="DM12" i="1" l="1"/>
  <c r="DX15" i="1" s="1"/>
  <c r="AC4" i="145"/>
  <c r="AB4" i="145"/>
  <c r="AB7" i="145" s="1"/>
  <c r="AI10" i="140"/>
  <c r="AI5" i="140"/>
  <c r="E7" i="140"/>
  <c r="P7" i="140"/>
  <c r="AB7" i="140"/>
  <c r="F7" i="140"/>
  <c r="N7" i="140"/>
  <c r="V7" i="140"/>
  <c r="AD7" i="140"/>
  <c r="G7" i="140"/>
  <c r="O7" i="140"/>
  <c r="W7" i="140"/>
  <c r="AE7" i="140"/>
  <c r="AC7" i="140"/>
  <c r="H7" i="140"/>
  <c r="AF7" i="140"/>
  <c r="AJ4" i="140"/>
  <c r="I7" i="140"/>
  <c r="Q7" i="140"/>
  <c r="Y7" i="140"/>
  <c r="AG7" i="140"/>
  <c r="U7" i="140"/>
  <c r="AI4" i="140"/>
  <c r="X7" i="140"/>
  <c r="J7" i="140"/>
  <c r="C7" i="140"/>
  <c r="K7" i="140"/>
  <c r="S7" i="140"/>
  <c r="AA7" i="140"/>
  <c r="M7" i="140"/>
  <c r="R7" i="140"/>
  <c r="Z7" i="140"/>
  <c r="D7" i="140"/>
  <c r="L7" i="140"/>
  <c r="T7" i="140"/>
  <c r="DL11" i="1"/>
  <c r="DW14" i="1" s="1"/>
  <c r="DL10" i="1"/>
  <c r="DW13" i="1" s="1"/>
  <c r="B5" i="139"/>
  <c r="B4" i="139"/>
  <c r="AI9" i="139"/>
  <c r="AG9" i="139"/>
  <c r="AG8" i="139"/>
  <c r="AI8" i="139" s="1"/>
  <c r="AG5" i="139"/>
  <c r="AF5" i="139"/>
  <c r="AE5" i="139"/>
  <c r="AD5" i="139"/>
  <c r="AC5" i="139"/>
  <c r="AB5" i="139"/>
  <c r="AA5" i="139"/>
  <c r="Z5" i="139"/>
  <c r="Y5" i="139"/>
  <c r="X5" i="139"/>
  <c r="W5" i="139"/>
  <c r="V5" i="139"/>
  <c r="U5" i="139"/>
  <c r="T5" i="139"/>
  <c r="S5" i="139"/>
  <c r="R5" i="139"/>
  <c r="Q5" i="139"/>
  <c r="P5" i="139"/>
  <c r="O5" i="139"/>
  <c r="N5" i="139"/>
  <c r="M5" i="139"/>
  <c r="L5" i="139"/>
  <c r="K5" i="139"/>
  <c r="J5" i="139"/>
  <c r="I5" i="139"/>
  <c r="H5" i="139"/>
  <c r="G5" i="139"/>
  <c r="F5" i="139"/>
  <c r="E5" i="139"/>
  <c r="D5" i="139"/>
  <c r="C5" i="139"/>
  <c r="AG4" i="139"/>
  <c r="AF4" i="139"/>
  <c r="AE4" i="139"/>
  <c r="AD4" i="139"/>
  <c r="AC4" i="139"/>
  <c r="AB4" i="139"/>
  <c r="AA4" i="139"/>
  <c r="Z4" i="139"/>
  <c r="Y4" i="139"/>
  <c r="X4" i="139"/>
  <c r="W4" i="139"/>
  <c r="V4" i="139"/>
  <c r="U4" i="139"/>
  <c r="T4" i="139"/>
  <c r="S4" i="139"/>
  <c r="R4" i="139"/>
  <c r="Q4" i="139"/>
  <c r="P4" i="139"/>
  <c r="O4" i="139"/>
  <c r="N4" i="139"/>
  <c r="M4" i="139"/>
  <c r="L4" i="139"/>
  <c r="K4" i="139"/>
  <c r="J4" i="139"/>
  <c r="I4" i="139"/>
  <c r="H4" i="139"/>
  <c r="G4" i="139"/>
  <c r="F4" i="139"/>
  <c r="E4" i="139"/>
  <c r="D4" i="139"/>
  <c r="C4" i="139"/>
  <c r="C7" i="139" s="1"/>
  <c r="DL12" i="1" l="1"/>
  <c r="DW15" i="1" s="1"/>
  <c r="AE7" i="145"/>
  <c r="AI4" i="145"/>
  <c r="AD7" i="145"/>
  <c r="AC7" i="145"/>
  <c r="AF7" i="145"/>
  <c r="AJ4" i="145"/>
  <c r="AI10" i="139"/>
  <c r="AI5" i="139"/>
  <c r="AB7" i="139"/>
  <c r="E7" i="139"/>
  <c r="M7" i="139"/>
  <c r="U7" i="139"/>
  <c r="AC7" i="139"/>
  <c r="F7" i="139"/>
  <c r="N7" i="139"/>
  <c r="V7" i="139"/>
  <c r="AD7" i="139"/>
  <c r="G7" i="139"/>
  <c r="O7" i="139"/>
  <c r="W7" i="139"/>
  <c r="AE7" i="139"/>
  <c r="AI4" i="139"/>
  <c r="H7" i="139"/>
  <c r="P7" i="139"/>
  <c r="X7" i="139"/>
  <c r="AF7" i="139"/>
  <c r="AJ4" i="139"/>
  <c r="I7" i="139"/>
  <c r="Q7" i="139"/>
  <c r="Y7" i="139"/>
  <c r="AG7" i="139"/>
  <c r="J7" i="139"/>
  <c r="R7" i="139"/>
  <c r="Z7" i="139"/>
  <c r="K7" i="139"/>
  <c r="S7" i="139"/>
  <c r="AA7" i="139"/>
  <c r="D7" i="139"/>
  <c r="L7" i="139"/>
  <c r="T7" i="139"/>
  <c r="DK11" i="1"/>
  <c r="DV14" i="1" s="1"/>
  <c r="DK10" i="1"/>
  <c r="DV13" i="1" s="1"/>
  <c r="DK12" i="1" l="1"/>
  <c r="DV15" i="1" s="1"/>
  <c r="B5" i="138"/>
  <c r="B4" i="138"/>
  <c r="AI9" i="138"/>
  <c r="AG9" i="138"/>
  <c r="AG8" i="138"/>
  <c r="AI8" i="138" s="1"/>
  <c r="AI10" i="138" s="1"/>
  <c r="AG5" i="138"/>
  <c r="AF5" i="138"/>
  <c r="AE5" i="138"/>
  <c r="AD5" i="138"/>
  <c r="AC5" i="138"/>
  <c r="AB5" i="138"/>
  <c r="AA5" i="138"/>
  <c r="Z5" i="138"/>
  <c r="Y5" i="138"/>
  <c r="X5" i="138"/>
  <c r="W5" i="138"/>
  <c r="V5" i="138"/>
  <c r="U5" i="138"/>
  <c r="T5" i="138"/>
  <c r="S5" i="138"/>
  <c r="R5" i="138"/>
  <c r="Q5" i="138"/>
  <c r="P5" i="138"/>
  <c r="O5" i="138"/>
  <c r="N5" i="138"/>
  <c r="M5" i="138"/>
  <c r="L5" i="138"/>
  <c r="K5" i="138"/>
  <c r="J5" i="138"/>
  <c r="I5" i="138"/>
  <c r="H5" i="138"/>
  <c r="G5" i="138"/>
  <c r="F5" i="138"/>
  <c r="E5" i="138"/>
  <c r="D5" i="138"/>
  <c r="C5" i="138"/>
  <c r="AG4" i="138"/>
  <c r="AF4" i="138"/>
  <c r="AE4" i="138"/>
  <c r="AD4" i="138"/>
  <c r="AC4" i="138"/>
  <c r="AB4" i="138"/>
  <c r="AA4" i="138"/>
  <c r="Z4" i="138"/>
  <c r="Y4" i="138"/>
  <c r="X4" i="138"/>
  <c r="W4" i="138"/>
  <c r="V4" i="138"/>
  <c r="U4" i="138"/>
  <c r="T4" i="138"/>
  <c r="S4" i="138"/>
  <c r="R4" i="138"/>
  <c r="Q4" i="138"/>
  <c r="P4" i="138"/>
  <c r="O4" i="138"/>
  <c r="N4" i="138"/>
  <c r="M4" i="138"/>
  <c r="L4" i="138"/>
  <c r="K4" i="138"/>
  <c r="J4" i="138"/>
  <c r="I4" i="138"/>
  <c r="H4" i="138"/>
  <c r="G4" i="138"/>
  <c r="F4" i="138"/>
  <c r="E4" i="138"/>
  <c r="D4" i="138"/>
  <c r="C4" i="138"/>
  <c r="F7" i="138" l="1"/>
  <c r="G7" i="138"/>
  <c r="AI5" i="138"/>
  <c r="AC7" i="138"/>
  <c r="X7" i="138"/>
  <c r="AD7" i="138"/>
  <c r="AE7" i="138"/>
  <c r="H7" i="138"/>
  <c r="P7" i="138"/>
  <c r="AF7" i="138"/>
  <c r="AI4" i="138"/>
  <c r="I7" i="138"/>
  <c r="Q7" i="138"/>
  <c r="Y7" i="138"/>
  <c r="AG7" i="138"/>
  <c r="V7" i="138"/>
  <c r="O7" i="138"/>
  <c r="AJ4" i="138"/>
  <c r="J7" i="138"/>
  <c r="R7" i="138"/>
  <c r="Z7" i="138"/>
  <c r="W7" i="138"/>
  <c r="C7" i="138"/>
  <c r="K7" i="138"/>
  <c r="S7" i="138"/>
  <c r="AA7" i="138"/>
  <c r="D7" i="138"/>
  <c r="L7" i="138"/>
  <c r="T7" i="138"/>
  <c r="AB7" i="138"/>
  <c r="N7" i="138"/>
  <c r="E7" i="138"/>
  <c r="M7" i="138"/>
  <c r="U7" i="138"/>
  <c r="AG5" i="137"/>
  <c r="DJ11" i="1" l="1"/>
  <c r="DU14" i="1" s="1"/>
  <c r="DJ10" i="1"/>
  <c r="DU13" i="1" s="1"/>
  <c r="DJ12" i="1" l="1"/>
  <c r="DU15" i="1" s="1"/>
  <c r="AI9" i="137"/>
  <c r="AG9" i="137"/>
  <c r="AG8" i="137"/>
  <c r="AI8" i="137" s="1"/>
  <c r="AF5" i="137"/>
  <c r="AE5" i="137"/>
  <c r="AD5" i="137"/>
  <c r="AC5" i="137"/>
  <c r="AB5" i="137"/>
  <c r="AA5" i="137"/>
  <c r="Z5" i="137"/>
  <c r="Y5" i="137"/>
  <c r="X5" i="137"/>
  <c r="W5" i="137"/>
  <c r="V5" i="137"/>
  <c r="U5" i="137"/>
  <c r="T5" i="137"/>
  <c r="S5" i="137"/>
  <c r="R5" i="137"/>
  <c r="Q5" i="137"/>
  <c r="P5" i="137"/>
  <c r="O5" i="137"/>
  <c r="N5" i="137"/>
  <c r="M5" i="137"/>
  <c r="L5" i="137"/>
  <c r="K5" i="137"/>
  <c r="J5" i="137"/>
  <c r="I5" i="137"/>
  <c r="H5" i="137"/>
  <c r="G5" i="137"/>
  <c r="F5" i="137"/>
  <c r="E5" i="137"/>
  <c r="C5" i="137"/>
  <c r="AG4" i="137"/>
  <c r="AF4" i="137"/>
  <c r="AE4" i="137"/>
  <c r="AD4" i="137"/>
  <c r="AC4" i="137"/>
  <c r="AB4" i="137"/>
  <c r="AA4" i="137"/>
  <c r="Z4" i="137"/>
  <c r="Y4" i="137"/>
  <c r="X4" i="137"/>
  <c r="W4" i="137"/>
  <c r="V4" i="137"/>
  <c r="U4" i="137"/>
  <c r="T4" i="137"/>
  <c r="S4" i="137"/>
  <c r="R4" i="137"/>
  <c r="Q4" i="137"/>
  <c r="P4" i="137"/>
  <c r="O4" i="137"/>
  <c r="N4" i="137"/>
  <c r="M4" i="137"/>
  <c r="L4" i="137"/>
  <c r="K4" i="137"/>
  <c r="J4" i="137"/>
  <c r="I4" i="137"/>
  <c r="H4" i="137"/>
  <c r="G4" i="137"/>
  <c r="F4" i="137"/>
  <c r="E4" i="137"/>
  <c r="D4" i="137"/>
  <c r="C4" i="137"/>
  <c r="C7" i="137" s="1"/>
  <c r="AI10" i="137" l="1"/>
  <c r="E7" i="137"/>
  <c r="AD7" i="137"/>
  <c r="D7" i="137"/>
  <c r="D5" i="137"/>
  <c r="AI5" i="137"/>
  <c r="M7" i="137"/>
  <c r="AC7" i="137"/>
  <c r="F7" i="137"/>
  <c r="G7" i="137"/>
  <c r="O7" i="137"/>
  <c r="W7" i="137"/>
  <c r="AE7" i="137"/>
  <c r="AF7" i="137"/>
  <c r="Q7" i="137"/>
  <c r="Y7" i="137"/>
  <c r="AG7" i="137"/>
  <c r="AI4" i="137"/>
  <c r="H7" i="137"/>
  <c r="P7" i="137"/>
  <c r="X7" i="137"/>
  <c r="AJ4" i="137"/>
  <c r="I7" i="137"/>
  <c r="J7" i="137"/>
  <c r="R7" i="137"/>
  <c r="Z7" i="137"/>
  <c r="K7" i="137"/>
  <c r="AA7" i="137"/>
  <c r="S7" i="137"/>
  <c r="L7" i="137"/>
  <c r="T7" i="137"/>
  <c r="AB7" i="137"/>
  <c r="U7" i="137"/>
  <c r="N7" i="137"/>
  <c r="V7" i="137"/>
  <c r="AF5" i="136"/>
  <c r="AE5" i="136" l="1"/>
  <c r="AD5" i="136" l="1"/>
  <c r="AC5" i="136" l="1"/>
  <c r="AB5" i="136" l="1"/>
  <c r="AA5" i="136" l="1"/>
  <c r="Z5" i="136" l="1"/>
  <c r="Y5" i="136" l="1"/>
  <c r="X5" i="136" l="1"/>
  <c r="W5" i="136" l="1"/>
  <c r="V5" i="136" l="1"/>
  <c r="U5" i="136" l="1"/>
  <c r="T5" i="136"/>
  <c r="S5" i="136" l="1"/>
  <c r="DI11" i="1" l="1"/>
  <c r="DT14" i="1" s="1"/>
  <c r="DI10" i="1"/>
  <c r="DT13" i="1" s="1"/>
  <c r="R5" i="136"/>
  <c r="DI12" i="1" l="1"/>
  <c r="DT15" i="1" s="1"/>
  <c r="Q5" i="136"/>
  <c r="P5" i="136" l="1"/>
  <c r="O5" i="136" l="1"/>
  <c r="N5" i="136" l="1"/>
  <c r="M5" i="136" l="1"/>
  <c r="L5" i="136" l="1"/>
  <c r="K5" i="136" l="1"/>
  <c r="J5" i="136" l="1"/>
  <c r="I5" i="136" l="1"/>
  <c r="H5" i="136" l="1"/>
  <c r="G5" i="136" l="1"/>
  <c r="F5" i="136" l="1"/>
  <c r="E5" i="136" l="1"/>
  <c r="D6" i="136" l="1"/>
  <c r="D5" i="136"/>
  <c r="B5" i="136" l="1"/>
  <c r="B4" i="136"/>
  <c r="AG9" i="136"/>
  <c r="AI9" i="136" s="1"/>
  <c r="AG8" i="136"/>
  <c r="AI8" i="136" s="1"/>
  <c r="C5" i="136"/>
  <c r="AI5" i="136"/>
  <c r="AG4" i="136"/>
  <c r="AF4" i="136"/>
  <c r="AE4" i="136"/>
  <c r="AD4" i="136"/>
  <c r="AC4" i="136"/>
  <c r="AB4" i="136"/>
  <c r="AA4" i="136"/>
  <c r="Z4" i="136"/>
  <c r="Y4" i="136"/>
  <c r="X4" i="136"/>
  <c r="W4" i="136"/>
  <c r="V4" i="136"/>
  <c r="U4" i="136"/>
  <c r="T4" i="136"/>
  <c r="S4" i="136"/>
  <c r="R4" i="136"/>
  <c r="Q4" i="136"/>
  <c r="P4" i="136"/>
  <c r="O4" i="136"/>
  <c r="N4" i="136"/>
  <c r="M4" i="136"/>
  <c r="L4" i="136"/>
  <c r="K4" i="136"/>
  <c r="J4" i="136"/>
  <c r="I4" i="136"/>
  <c r="H4" i="136"/>
  <c r="G4" i="136"/>
  <c r="F4" i="136"/>
  <c r="E4" i="136"/>
  <c r="D4" i="136"/>
  <c r="C4" i="136"/>
  <c r="C7" i="136" s="1"/>
  <c r="AI10" i="136" l="1"/>
  <c r="AA7" i="136"/>
  <c r="AB7" i="136"/>
  <c r="E7" i="136"/>
  <c r="M7" i="136"/>
  <c r="U7" i="136"/>
  <c r="AC7" i="136"/>
  <c r="F7" i="136"/>
  <c r="N7" i="136"/>
  <c r="AD7" i="136"/>
  <c r="G7" i="136"/>
  <c r="O7" i="136"/>
  <c r="W7" i="136"/>
  <c r="AE7" i="136"/>
  <c r="AI4" i="136"/>
  <c r="H7" i="136"/>
  <c r="P7" i="136"/>
  <c r="X7" i="136"/>
  <c r="AF7" i="136"/>
  <c r="V7" i="136"/>
  <c r="AJ4" i="136"/>
  <c r="I7" i="136"/>
  <c r="Q7" i="136"/>
  <c r="Y7" i="136"/>
  <c r="AG7" i="136"/>
  <c r="J7" i="136"/>
  <c r="R7" i="136"/>
  <c r="Z7" i="136"/>
  <c r="K7" i="136"/>
  <c r="S7" i="136"/>
  <c r="D7" i="136"/>
  <c r="L7" i="136"/>
  <c r="T7" i="136"/>
  <c r="AG5" i="135"/>
  <c r="AG4" i="135"/>
  <c r="AG7" i="135" l="1"/>
  <c r="AF7" i="135"/>
  <c r="AE7" i="135"/>
  <c r="AF5" i="135"/>
  <c r="AE5" i="135"/>
  <c r="AD7" i="135" l="1"/>
  <c r="AD5" i="135"/>
  <c r="AC7" i="135" l="1"/>
  <c r="AC5" i="135"/>
  <c r="AB7" i="135" l="1"/>
  <c r="AA7" i="135"/>
  <c r="Z7" i="135"/>
  <c r="Y7" i="135"/>
  <c r="X7" i="135"/>
  <c r="W7" i="135"/>
  <c r="AB5" i="135"/>
  <c r="AA5" i="135" l="1"/>
  <c r="Z5" i="135" l="1"/>
  <c r="Y5" i="135" l="1"/>
  <c r="X5" i="135" l="1"/>
  <c r="W5" i="135" l="1"/>
  <c r="V5" i="135" l="1"/>
  <c r="U5" i="135" l="1"/>
  <c r="T7" i="135" l="1"/>
  <c r="T5" i="135"/>
  <c r="S5" i="135" l="1"/>
  <c r="R5" i="135" l="1"/>
  <c r="Q5" i="135" l="1"/>
  <c r="P5" i="135" l="1"/>
  <c r="O5" i="135" l="1"/>
  <c r="N5" i="135" l="1"/>
  <c r="M5" i="135" l="1"/>
  <c r="L5" i="135" l="1"/>
  <c r="K5" i="135" l="1"/>
  <c r="J5" i="135" l="1"/>
  <c r="I5" i="135" l="1"/>
  <c r="H5" i="135" l="1"/>
  <c r="G5" i="135" l="1"/>
  <c r="DH11" i="1" l="1"/>
  <c r="DS14" i="1" s="1"/>
  <c r="DH10" i="1"/>
  <c r="DS13" i="1" s="1"/>
  <c r="F5" i="135"/>
  <c r="DH12" i="1" l="1"/>
  <c r="DS15" i="1" s="1"/>
  <c r="E5" i="135"/>
  <c r="D5" i="135" l="1"/>
  <c r="C5" i="135" l="1"/>
  <c r="AI5" i="135" s="1"/>
  <c r="B5" i="135"/>
  <c r="B4" i="135"/>
  <c r="AG9" i="135"/>
  <c r="AI9" i="135" s="1"/>
  <c r="AG8" i="135"/>
  <c r="AI8" i="135" s="1"/>
  <c r="AF4" i="135"/>
  <c r="AE4" i="135"/>
  <c r="AD4" i="135"/>
  <c r="AC4" i="135"/>
  <c r="AB4" i="135"/>
  <c r="AA4" i="135"/>
  <c r="Z4" i="135"/>
  <c r="Y4" i="135"/>
  <c r="X4" i="135"/>
  <c r="W4" i="135"/>
  <c r="V4" i="135"/>
  <c r="V7" i="135" s="1"/>
  <c r="U4" i="135"/>
  <c r="U7" i="135" s="1"/>
  <c r="T4" i="135"/>
  <c r="S4" i="135"/>
  <c r="S7" i="135" s="1"/>
  <c r="R4" i="135"/>
  <c r="Q4" i="135"/>
  <c r="P4" i="135"/>
  <c r="O4" i="135"/>
  <c r="N4" i="135"/>
  <c r="M4" i="135"/>
  <c r="L4" i="135"/>
  <c r="K4" i="135"/>
  <c r="J4" i="135"/>
  <c r="I4" i="135"/>
  <c r="H4" i="135"/>
  <c r="G4" i="135"/>
  <c r="F4" i="135"/>
  <c r="E4" i="135"/>
  <c r="D4" i="135"/>
  <c r="C4" i="135"/>
  <c r="AI10" i="135" l="1"/>
  <c r="K7" i="135"/>
  <c r="M7" i="135"/>
  <c r="N7" i="135"/>
  <c r="G7" i="135"/>
  <c r="O7" i="135"/>
  <c r="H7" i="135"/>
  <c r="P7" i="135"/>
  <c r="AI4" i="135"/>
  <c r="I7" i="135"/>
  <c r="Q7" i="135"/>
  <c r="R7" i="135"/>
  <c r="D7" i="135"/>
  <c r="L7" i="135"/>
  <c r="AJ4" i="135"/>
  <c r="J7" i="135"/>
  <c r="C7" i="135"/>
  <c r="E7" i="135"/>
  <c r="F7" i="135"/>
  <c r="DG11" i="1"/>
  <c r="DR14" i="1" s="1"/>
  <c r="DG10" i="1"/>
  <c r="DR13" i="1" s="1"/>
  <c r="DF11" i="1"/>
  <c r="DQ14" i="1" s="1"/>
  <c r="DF10" i="1"/>
  <c r="DE11" i="1"/>
  <c r="DP14" i="1" s="1"/>
  <c r="DE10" i="1"/>
  <c r="DQ13" i="1" l="1"/>
  <c r="DP13" i="1"/>
  <c r="DG12" i="1"/>
  <c r="DR15" i="1" s="1"/>
  <c r="DF12" i="1"/>
  <c r="DE12" i="1"/>
  <c r="R7" i="134"/>
  <c r="Q7" i="134"/>
  <c r="DP15" i="1" l="1"/>
  <c r="DQ15" i="1"/>
  <c r="P7" i="134"/>
  <c r="O7" i="134"/>
  <c r="M7" i="134" l="1"/>
  <c r="L7" i="134" l="1"/>
  <c r="K7" i="134"/>
  <c r="J7" i="134"/>
  <c r="I5" i="134" l="1"/>
  <c r="I4" i="134"/>
  <c r="I7" i="134" s="1"/>
  <c r="G7" i="134" l="1"/>
  <c r="D4" i="134" l="1"/>
  <c r="D7" i="134" s="1"/>
  <c r="E4" i="134"/>
  <c r="E7" i="134" s="1"/>
  <c r="F4" i="134"/>
  <c r="F7" i="134" s="1"/>
  <c r="G4" i="134"/>
  <c r="H4" i="134"/>
  <c r="H7" i="134" s="1"/>
  <c r="J4" i="134"/>
  <c r="K4" i="134"/>
  <c r="L4" i="134"/>
  <c r="M4" i="134"/>
  <c r="N4" i="134"/>
  <c r="N7" i="134" s="1"/>
  <c r="O4" i="134"/>
  <c r="P4" i="134"/>
  <c r="Q4" i="134"/>
  <c r="R4" i="134"/>
  <c r="S4" i="134"/>
  <c r="T4" i="134"/>
  <c r="U4" i="134"/>
  <c r="V4" i="134"/>
  <c r="W4" i="134"/>
  <c r="X4" i="134"/>
  <c r="Y4" i="134"/>
  <c r="Z4" i="134"/>
  <c r="AA4" i="134"/>
  <c r="AB4" i="134"/>
  <c r="AC4" i="134"/>
  <c r="AD4" i="134"/>
  <c r="AE4" i="134"/>
  <c r="AF4" i="134"/>
  <c r="D5" i="134"/>
  <c r="E5" i="134"/>
  <c r="F5" i="134"/>
  <c r="G5" i="134"/>
  <c r="H5" i="134"/>
  <c r="J5" i="134"/>
  <c r="K5" i="134"/>
  <c r="L5" i="134"/>
  <c r="M5" i="134"/>
  <c r="N5" i="134"/>
  <c r="O5" i="134"/>
  <c r="P5" i="134"/>
  <c r="Q5" i="134"/>
  <c r="R5" i="134"/>
  <c r="S5" i="134"/>
  <c r="T5" i="134"/>
  <c r="U5" i="134"/>
  <c r="V5" i="134"/>
  <c r="W5" i="134"/>
  <c r="X5" i="134"/>
  <c r="Y5" i="134"/>
  <c r="Z5" i="134"/>
  <c r="AA5" i="134"/>
  <c r="AB5" i="134"/>
  <c r="AC5" i="134"/>
  <c r="AD5" i="134"/>
  <c r="AE5" i="134"/>
  <c r="AF5" i="134"/>
  <c r="B5" i="134"/>
  <c r="B4" i="134"/>
  <c r="AG9" i="134"/>
  <c r="AI9" i="134" s="1"/>
  <c r="AG8" i="134"/>
  <c r="AI8" i="134" s="1"/>
  <c r="C5" i="134"/>
  <c r="C4" i="134"/>
  <c r="AI10" i="133"/>
  <c r="AG7" i="133"/>
  <c r="AG5" i="133"/>
  <c r="AI5" i="134" l="1"/>
  <c r="AI10" i="134"/>
  <c r="AI4" i="134"/>
  <c r="AJ4" i="134"/>
  <c r="C7" i="134"/>
  <c r="AF7" i="133"/>
  <c r="AF5" i="133"/>
  <c r="AE7" i="133" l="1"/>
  <c r="AE5" i="133"/>
  <c r="K7" i="133" l="1"/>
  <c r="J7" i="133"/>
  <c r="I7" i="133"/>
  <c r="H7" i="133"/>
  <c r="G7" i="133"/>
  <c r="F7" i="133"/>
  <c r="E7" i="133"/>
  <c r="D7" i="133"/>
  <c r="C7" i="133"/>
  <c r="AC7" i="133"/>
  <c r="AD5" i="133"/>
  <c r="AC5" i="133"/>
  <c r="AD4" i="133"/>
  <c r="AD7" i="133" s="1"/>
  <c r="AC4" i="133"/>
  <c r="AB5" i="133" l="1"/>
  <c r="AA7" i="133" l="1"/>
  <c r="AA5" i="133"/>
  <c r="Z5" i="133" l="1"/>
  <c r="Y7" i="133" l="1"/>
  <c r="X7" i="133"/>
  <c r="W7" i="133"/>
  <c r="V7" i="133"/>
  <c r="U7" i="133"/>
  <c r="T7" i="133"/>
  <c r="S7" i="133"/>
  <c r="R7" i="133"/>
  <c r="Q7" i="133"/>
  <c r="P7" i="133"/>
  <c r="O7" i="133"/>
  <c r="N7" i="133"/>
  <c r="M7" i="133"/>
  <c r="L7" i="133"/>
  <c r="Y5" i="133"/>
  <c r="Y4" i="133"/>
  <c r="X5" i="133"/>
  <c r="W5" i="133" l="1"/>
  <c r="V5" i="133" l="1"/>
  <c r="U5" i="133" l="1"/>
  <c r="T5" i="133" l="1"/>
  <c r="S5" i="133" l="1"/>
  <c r="R5" i="133" l="1"/>
  <c r="Q5" i="133" l="1"/>
  <c r="P5" i="133" l="1"/>
  <c r="O5" i="133" l="1"/>
  <c r="N5" i="133" l="1"/>
  <c r="M5" i="133" l="1"/>
  <c r="L5" i="133" l="1"/>
  <c r="K5" i="133"/>
  <c r="J5" i="133" l="1"/>
  <c r="I5" i="133" l="1"/>
  <c r="H5" i="133" l="1"/>
  <c r="G5" i="133" l="1"/>
  <c r="F5" i="133" l="1"/>
  <c r="E5" i="133" l="1"/>
  <c r="D5" i="133" l="1"/>
  <c r="C5" i="133" l="1"/>
  <c r="AI5" i="133" s="1"/>
  <c r="AG9" i="133"/>
  <c r="AI9" i="133" s="1"/>
  <c r="AG8" i="133"/>
  <c r="AI8" i="133" s="1"/>
  <c r="AG4" i="133"/>
  <c r="AF4" i="133"/>
  <c r="AE4" i="133"/>
  <c r="AB4" i="133"/>
  <c r="AB7" i="133" s="1"/>
  <c r="AA4" i="133"/>
  <c r="Z4" i="133"/>
  <c r="Z7" i="133" s="1"/>
  <c r="X4" i="133"/>
  <c r="W4" i="133"/>
  <c r="V4" i="133"/>
  <c r="U4" i="133"/>
  <c r="T4" i="133"/>
  <c r="S4" i="133"/>
  <c r="R4" i="133"/>
  <c r="Q4" i="133"/>
  <c r="P4" i="133"/>
  <c r="O4" i="133"/>
  <c r="N4" i="133"/>
  <c r="M4" i="133"/>
  <c r="L4" i="133"/>
  <c r="K4" i="133"/>
  <c r="J4" i="133"/>
  <c r="I4" i="133"/>
  <c r="H4" i="133"/>
  <c r="G4" i="133"/>
  <c r="F4" i="133"/>
  <c r="E4" i="133"/>
  <c r="D4" i="133"/>
  <c r="C4" i="133"/>
  <c r="AJ4" i="133" l="1"/>
  <c r="AI4" i="133"/>
  <c r="AG4" i="132"/>
  <c r="AF4" i="132"/>
  <c r="AE4" i="132"/>
  <c r="AD4" i="132"/>
  <c r="AC4" i="132"/>
  <c r="AB4" i="132"/>
  <c r="AA4" i="132"/>
  <c r="Z4" i="132"/>
  <c r="Y4" i="132"/>
  <c r="X4" i="132"/>
  <c r="W4" i="132"/>
  <c r="V4" i="132"/>
  <c r="U4" i="132"/>
  <c r="T4" i="132"/>
  <c r="S4" i="132"/>
  <c r="R4" i="132"/>
  <c r="Q4" i="132"/>
  <c r="P4" i="132"/>
  <c r="O4" i="132"/>
  <c r="N4" i="132"/>
  <c r="M4" i="132"/>
  <c r="L4" i="132"/>
  <c r="K4" i="132"/>
  <c r="J4" i="132"/>
  <c r="I4" i="132"/>
  <c r="H4" i="132"/>
  <c r="G4" i="132"/>
  <c r="AF5" i="132"/>
  <c r="AE5" i="132"/>
  <c r="AD5" i="132"/>
  <c r="AC5" i="132"/>
  <c r="AB5" i="132"/>
  <c r="AA5" i="132"/>
  <c r="Z5" i="132"/>
  <c r="Y5" i="132"/>
  <c r="X5" i="132"/>
  <c r="W5" i="132"/>
  <c r="V5" i="132"/>
  <c r="U5" i="132"/>
  <c r="T5" i="132"/>
  <c r="S5" i="132"/>
  <c r="R5" i="132"/>
  <c r="Q5" i="132"/>
  <c r="P5" i="132"/>
  <c r="O5" i="132"/>
  <c r="N5" i="132"/>
  <c r="M5" i="132"/>
  <c r="L5" i="132"/>
  <c r="K5" i="132"/>
  <c r="J5" i="132"/>
  <c r="I5" i="132"/>
  <c r="H5" i="132"/>
  <c r="G5" i="132"/>
  <c r="F5" i="132"/>
  <c r="F4" i="132"/>
  <c r="E5" i="132" l="1"/>
  <c r="E4" i="132"/>
  <c r="D5" i="132" l="1"/>
  <c r="D4" i="132"/>
  <c r="B5" i="132" l="1"/>
  <c r="B4" i="132"/>
  <c r="AG8" i="132"/>
  <c r="AI8" i="132" s="1"/>
  <c r="AG7" i="132"/>
  <c r="AI7" i="132" s="1"/>
  <c r="AG5" i="132"/>
  <c r="C5" i="132"/>
  <c r="AI5" i="132"/>
  <c r="C4" i="132"/>
  <c r="AJ4" i="132" s="1"/>
  <c r="AI9" i="132" l="1"/>
  <c r="AI4" i="132"/>
  <c r="DD11" i="1"/>
  <c r="DO14" i="1" s="1"/>
  <c r="DD10" i="1"/>
  <c r="DO13" i="1" s="1"/>
  <c r="DD12" i="1" l="1"/>
  <c r="DO15" i="1" s="1"/>
  <c r="B5" i="131"/>
  <c r="B4" i="131"/>
  <c r="AG8" i="131"/>
  <c r="AI8" i="131" s="1"/>
  <c r="AG7" i="131"/>
  <c r="AI7" i="131" s="1"/>
  <c r="AG5" i="131"/>
  <c r="AF5" i="131"/>
  <c r="AE5" i="131"/>
  <c r="AD5" i="131"/>
  <c r="AC5" i="131"/>
  <c r="AB5" i="131"/>
  <c r="AA5" i="131"/>
  <c r="Z5" i="131"/>
  <c r="Y5" i="131"/>
  <c r="X5" i="131"/>
  <c r="W5" i="131"/>
  <c r="V5" i="131"/>
  <c r="U5" i="131"/>
  <c r="T5" i="131"/>
  <c r="S5" i="131"/>
  <c r="R5" i="131"/>
  <c r="Q5" i="131"/>
  <c r="P5" i="131"/>
  <c r="O5" i="131"/>
  <c r="N5" i="131"/>
  <c r="M5" i="131"/>
  <c r="L5" i="131"/>
  <c r="K5" i="131"/>
  <c r="J5" i="131"/>
  <c r="I5" i="131"/>
  <c r="H5" i="131"/>
  <c r="G5" i="131"/>
  <c r="F5" i="131"/>
  <c r="E5" i="131"/>
  <c r="D5" i="131"/>
  <c r="C5" i="131"/>
  <c r="AG4" i="131"/>
  <c r="AF4" i="131"/>
  <c r="AE4" i="131"/>
  <c r="AD4" i="131"/>
  <c r="AC4" i="131"/>
  <c r="AB4" i="131"/>
  <c r="AA4" i="131"/>
  <c r="Z4" i="131"/>
  <c r="Y4" i="131"/>
  <c r="X4" i="131"/>
  <c r="W4" i="131"/>
  <c r="V4" i="131"/>
  <c r="U4" i="131"/>
  <c r="T4" i="131"/>
  <c r="S4" i="131"/>
  <c r="R4" i="131"/>
  <c r="Q4" i="131"/>
  <c r="P4" i="131"/>
  <c r="O4" i="131"/>
  <c r="N4" i="131"/>
  <c r="M4" i="131"/>
  <c r="L4" i="131"/>
  <c r="K4" i="131"/>
  <c r="J4" i="131"/>
  <c r="I4" i="131"/>
  <c r="H4" i="131"/>
  <c r="G4" i="131"/>
  <c r="F4" i="131"/>
  <c r="E4" i="131"/>
  <c r="D4" i="131"/>
  <c r="C4" i="131"/>
  <c r="AI9" i="131" l="1"/>
  <c r="AI5" i="131"/>
  <c r="AI4" i="131"/>
  <c r="AJ4" i="131"/>
  <c r="DC11" i="1"/>
  <c r="DN14" i="1" s="1"/>
  <c r="DC10" i="1"/>
  <c r="DN13" i="1" s="1"/>
  <c r="DC12" i="1" l="1"/>
  <c r="DN15" i="1" s="1"/>
  <c r="C4" i="130"/>
  <c r="D4" i="130"/>
  <c r="E4" i="130"/>
  <c r="F4" i="130"/>
  <c r="G4" i="130"/>
  <c r="H4" i="130"/>
  <c r="I4" i="130"/>
  <c r="J4" i="130"/>
  <c r="K4" i="130"/>
  <c r="L4" i="130"/>
  <c r="M4" i="130"/>
  <c r="N4" i="130"/>
  <c r="O4" i="130"/>
  <c r="P4" i="130"/>
  <c r="Q4" i="130"/>
  <c r="R4" i="130"/>
  <c r="S4" i="130"/>
  <c r="T4" i="130"/>
  <c r="U4" i="130"/>
  <c r="V4" i="130"/>
  <c r="W4" i="130"/>
  <c r="X4" i="130"/>
  <c r="Y4" i="130"/>
  <c r="Z4" i="130"/>
  <c r="AA4" i="130"/>
  <c r="AB4" i="130"/>
  <c r="AC4" i="130"/>
  <c r="AD4" i="130"/>
  <c r="AE4" i="130"/>
  <c r="AF4" i="130"/>
  <c r="C5" i="130"/>
  <c r="D5" i="130"/>
  <c r="E5" i="130"/>
  <c r="F5" i="130"/>
  <c r="G5" i="130"/>
  <c r="H5" i="130"/>
  <c r="I5" i="130"/>
  <c r="J5" i="130"/>
  <c r="K5" i="130"/>
  <c r="L5" i="130"/>
  <c r="M5" i="130"/>
  <c r="N5" i="130"/>
  <c r="O5" i="130"/>
  <c r="P5" i="130"/>
  <c r="Q5" i="130"/>
  <c r="R5" i="130"/>
  <c r="S5" i="130"/>
  <c r="T5" i="130"/>
  <c r="U5" i="130"/>
  <c r="V5" i="130"/>
  <c r="W5" i="130"/>
  <c r="X5" i="130"/>
  <c r="Y5" i="130"/>
  <c r="Z5" i="130"/>
  <c r="AA5" i="130"/>
  <c r="AB5" i="130"/>
  <c r="AC5" i="130"/>
  <c r="AD5" i="130"/>
  <c r="AE5" i="130"/>
  <c r="AF5" i="130"/>
  <c r="B5" i="130"/>
  <c r="B4" i="130"/>
  <c r="AG8" i="130"/>
  <c r="AI8" i="130" s="1"/>
  <c r="AG7" i="130"/>
  <c r="AI7" i="130" s="1"/>
  <c r="AG5" i="130"/>
  <c r="AG4" i="130"/>
  <c r="AI4" i="130" l="1"/>
  <c r="AJ4" i="130"/>
  <c r="AI5" i="130"/>
  <c r="AI9" i="130"/>
  <c r="DB11" i="1"/>
  <c r="DM14" i="1" s="1"/>
  <c r="DB10" i="1"/>
  <c r="DM13" i="1" s="1"/>
  <c r="DB12" i="1" l="1"/>
  <c r="DM15" i="1" s="1"/>
  <c r="AG5" i="129"/>
  <c r="AF5" i="129"/>
  <c r="AE5" i="129"/>
  <c r="AD5" i="129"/>
  <c r="AC5" i="129"/>
  <c r="AB5" i="129"/>
  <c r="AA5" i="129"/>
  <c r="Z5" i="129"/>
  <c r="Y5" i="129" l="1"/>
  <c r="AG4" i="129"/>
  <c r="AF4" i="129"/>
  <c r="AE4" i="129"/>
  <c r="AD4" i="129"/>
  <c r="AC4" i="129"/>
  <c r="AB4" i="129"/>
  <c r="AA4" i="129"/>
  <c r="Z4" i="129"/>
  <c r="Y4" i="129"/>
  <c r="X5" i="129"/>
  <c r="X4" i="129"/>
  <c r="W5" i="129" l="1"/>
  <c r="W4" i="129"/>
  <c r="V5" i="129" l="1"/>
  <c r="V4" i="129"/>
  <c r="U5" i="129" l="1"/>
  <c r="U4" i="129"/>
  <c r="T5" i="129" l="1"/>
  <c r="T4" i="129"/>
  <c r="S5" i="129" l="1"/>
  <c r="S4" i="129"/>
  <c r="R5" i="129" l="1"/>
  <c r="R4" i="129"/>
  <c r="Q5" i="129" l="1"/>
  <c r="Q4" i="129"/>
  <c r="P5" i="129" l="1"/>
  <c r="P4" i="129"/>
  <c r="O5" i="129" l="1"/>
  <c r="O4" i="129"/>
  <c r="N5" i="129" l="1"/>
  <c r="N4" i="129"/>
  <c r="M5" i="129" l="1"/>
  <c r="M4" i="129"/>
  <c r="L5" i="129" l="1"/>
  <c r="L4" i="129"/>
  <c r="K5" i="129" l="1"/>
  <c r="K4" i="129"/>
  <c r="J5" i="129" l="1"/>
  <c r="J4" i="129"/>
  <c r="I5" i="129" l="1"/>
  <c r="I4" i="129"/>
  <c r="H5" i="129" l="1"/>
  <c r="H4" i="129"/>
  <c r="G5" i="129" l="1"/>
  <c r="G4" i="129"/>
  <c r="AG8" i="129" l="1"/>
  <c r="AG7" i="129"/>
  <c r="F5" i="129"/>
  <c r="F4" i="129"/>
  <c r="E5" i="129" l="1"/>
  <c r="E4" i="129"/>
  <c r="D5" i="129" l="1"/>
  <c r="D4" i="129"/>
  <c r="AI8" i="129" l="1"/>
  <c r="AI7" i="129"/>
  <c r="C5" i="129"/>
  <c r="AI5" i="129"/>
  <c r="C4" i="129"/>
  <c r="AI4" i="129" s="1"/>
  <c r="AI9" i="129" l="1"/>
  <c r="AJ4" i="129"/>
  <c r="AG5" i="127"/>
  <c r="AG4" i="127"/>
  <c r="AF5" i="127" l="1"/>
  <c r="AF4" i="127"/>
  <c r="AE5" i="127" l="1"/>
  <c r="AE4" i="127"/>
  <c r="AD5" i="127" l="1"/>
  <c r="AD4" i="127"/>
  <c r="AC5" i="127" l="1"/>
  <c r="AC4" i="127"/>
  <c r="AB5" i="127" l="1"/>
  <c r="AB4" i="127"/>
  <c r="AA5" i="127" l="1"/>
  <c r="AA4" i="127"/>
  <c r="Z5" i="127" l="1"/>
  <c r="Z4" i="127"/>
  <c r="Y5" i="127" l="1"/>
  <c r="Y4" i="127"/>
  <c r="X5" i="127" l="1"/>
  <c r="X4" i="127"/>
  <c r="W5" i="127" l="1"/>
  <c r="W4" i="127"/>
  <c r="V5" i="127" l="1"/>
  <c r="V4" i="127"/>
  <c r="U5" i="127" l="1"/>
  <c r="U4" i="127"/>
  <c r="T5" i="127" l="1"/>
  <c r="T4" i="127"/>
  <c r="S5" i="127" l="1"/>
  <c r="S4" i="127"/>
  <c r="R5" i="127" l="1"/>
  <c r="R4" i="127"/>
  <c r="Q5" i="127" l="1"/>
  <c r="Q4" i="127"/>
  <c r="P5" i="127" l="1"/>
  <c r="P4" i="127"/>
  <c r="O5" i="127" l="1"/>
  <c r="O4" i="127"/>
  <c r="DA11" i="1" l="1"/>
  <c r="DL14" i="1" s="1"/>
  <c r="DA10" i="1"/>
  <c r="DL13" i="1" s="1"/>
  <c r="CZ11" i="1"/>
  <c r="CZ10" i="1"/>
  <c r="AC5" i="125"/>
  <c r="AB5" i="125"/>
  <c r="AA5" i="125"/>
  <c r="Z5" i="125"/>
  <c r="Y5" i="125"/>
  <c r="X5" i="125"/>
  <c r="W5" i="125"/>
  <c r="V5" i="125"/>
  <c r="U5" i="125"/>
  <c r="T5" i="125"/>
  <c r="S5" i="125"/>
  <c r="R5" i="125"/>
  <c r="Q5" i="125"/>
  <c r="P5" i="125"/>
  <c r="O5" i="125"/>
  <c r="AC4" i="125"/>
  <c r="AB4" i="125"/>
  <c r="AA4" i="125"/>
  <c r="Z4" i="125"/>
  <c r="Y4" i="125"/>
  <c r="X4" i="125"/>
  <c r="W4" i="125"/>
  <c r="V4" i="125"/>
  <c r="U4" i="125"/>
  <c r="T4" i="125"/>
  <c r="S4" i="125"/>
  <c r="R4" i="125"/>
  <c r="Q4" i="125"/>
  <c r="P4" i="125"/>
  <c r="O4" i="125"/>
  <c r="N5" i="125"/>
  <c r="M5" i="125"/>
  <c r="L5" i="125"/>
  <c r="N4" i="125"/>
  <c r="M4" i="125"/>
  <c r="L4" i="125"/>
  <c r="DK13" i="1" l="1"/>
  <c r="DK14" i="1"/>
  <c r="CZ12" i="1"/>
  <c r="DA12" i="1"/>
  <c r="DL15" i="1" s="1"/>
  <c r="M5" i="127"/>
  <c r="L5" i="127"/>
  <c r="K5" i="127"/>
  <c r="J5" i="127"/>
  <c r="I5" i="127"/>
  <c r="H5" i="127"/>
  <c r="G5" i="127"/>
  <c r="F5" i="127"/>
  <c r="E5" i="127"/>
  <c r="D5" i="127"/>
  <c r="C5" i="127"/>
  <c r="M4" i="127"/>
  <c r="L4" i="127"/>
  <c r="K4" i="127"/>
  <c r="J4" i="127"/>
  <c r="I4" i="127"/>
  <c r="H4" i="127"/>
  <c r="G4" i="127"/>
  <c r="F4" i="127"/>
  <c r="E4" i="127"/>
  <c r="D4" i="127"/>
  <c r="C4" i="127"/>
  <c r="DK15" i="1" l="1"/>
  <c r="N5" i="127"/>
  <c r="N6" i="127"/>
  <c r="N4" i="127"/>
  <c r="B5" i="127"/>
  <c r="B4" i="127"/>
  <c r="AG8" i="127"/>
  <c r="AI8" i="127" s="1"/>
  <c r="AG7" i="127"/>
  <c r="AI4" i="127"/>
  <c r="AD5" i="125"/>
  <c r="AD4" i="125"/>
  <c r="AI5" i="127" l="1"/>
  <c r="AI7" i="127"/>
  <c r="AI9" i="127" s="1"/>
  <c r="AJ4" i="127"/>
  <c r="K5" i="125"/>
  <c r="K4" i="125"/>
  <c r="J5" i="125" l="1"/>
  <c r="J4" i="125"/>
  <c r="I5" i="125" l="1"/>
  <c r="I4" i="125"/>
  <c r="H5" i="125" l="1"/>
  <c r="H4" i="125"/>
  <c r="G5" i="125" l="1"/>
  <c r="G4" i="125"/>
  <c r="F5" i="125" l="1"/>
  <c r="F4" i="125"/>
  <c r="E5" i="125" l="1"/>
  <c r="E4" i="125"/>
  <c r="D5" i="125" l="1"/>
  <c r="D4" i="125"/>
  <c r="B5" i="125" l="1"/>
  <c r="B4" i="125"/>
  <c r="AG8" i="125"/>
  <c r="AI8" i="125" s="1"/>
  <c r="AG7" i="125"/>
  <c r="AI7" i="125" s="1"/>
  <c r="AI9" i="125" s="1"/>
  <c r="C5" i="125"/>
  <c r="C4" i="125"/>
  <c r="AJ4" i="125" s="1"/>
  <c r="AG8" i="124"/>
  <c r="AG7" i="124"/>
  <c r="AI4" i="125" l="1"/>
  <c r="AI5" i="125"/>
  <c r="AG5" i="124"/>
  <c r="AG4" i="124"/>
  <c r="AF5" i="124" l="1"/>
  <c r="AF4" i="124"/>
  <c r="AE5" i="124" l="1"/>
  <c r="AE4" i="124"/>
  <c r="CY11" i="1" l="1"/>
  <c r="DJ14" i="1" s="1"/>
  <c r="CY10" i="1"/>
  <c r="DJ13" i="1" s="1"/>
  <c r="AD5" i="124"/>
  <c r="AD4" i="124"/>
  <c r="CY12" i="1" l="1"/>
  <c r="DJ15" i="1" s="1"/>
  <c r="AC5" i="124"/>
  <c r="AC4" i="124"/>
  <c r="AB5" i="124" l="1"/>
  <c r="AB4" i="124"/>
  <c r="AA5" i="124" l="1"/>
  <c r="AA4" i="124"/>
  <c r="Z5" i="124" l="1"/>
  <c r="Z4" i="124"/>
  <c r="Y5" i="124" l="1"/>
  <c r="Y4" i="124"/>
  <c r="X5" i="124" l="1"/>
  <c r="X4" i="124"/>
  <c r="W5" i="124" l="1"/>
  <c r="W4" i="124"/>
  <c r="V5" i="124" l="1"/>
  <c r="AI5" i="124" s="1"/>
  <c r="V4" i="124"/>
  <c r="AI4" i="124" s="1"/>
  <c r="CX11" i="1" l="1"/>
  <c r="DI14" i="1" s="1"/>
  <c r="CX10" i="1"/>
  <c r="DI13" i="1" s="1"/>
  <c r="CX12" i="1" l="1"/>
  <c r="DI15" i="1" s="1"/>
  <c r="U5" i="124"/>
  <c r="U4" i="124"/>
  <c r="T5" i="124" l="1"/>
  <c r="T4" i="124"/>
  <c r="S5" i="124" l="1"/>
  <c r="S4" i="124"/>
  <c r="R5" i="124" l="1"/>
  <c r="R4" i="124"/>
  <c r="Q5" i="124" l="1"/>
  <c r="Q4" i="124"/>
  <c r="P5" i="124" l="1"/>
  <c r="O5" i="124"/>
  <c r="N5" i="124"/>
  <c r="P4" i="124"/>
  <c r="O4" i="124"/>
  <c r="N4" i="124"/>
  <c r="M5" i="124" l="1"/>
  <c r="M4" i="124"/>
  <c r="L5" i="124" l="1"/>
  <c r="L4" i="124"/>
  <c r="K5" i="124" l="1"/>
  <c r="K4" i="124"/>
  <c r="J5" i="124" l="1"/>
  <c r="J4" i="124"/>
  <c r="I5" i="124" l="1"/>
  <c r="I4" i="124"/>
  <c r="H5" i="124" l="1"/>
  <c r="H4" i="124"/>
  <c r="G5" i="124" l="1"/>
  <c r="G4" i="124"/>
  <c r="F5" i="124" l="1"/>
  <c r="F4" i="124"/>
  <c r="E5" i="124" l="1"/>
  <c r="E4" i="124"/>
  <c r="D5" i="124" l="1"/>
  <c r="D4" i="124"/>
  <c r="B5" i="124" l="1"/>
  <c r="B4" i="124"/>
  <c r="AI8" i="124"/>
  <c r="AI7" i="124"/>
  <c r="AI9" i="124" s="1"/>
  <c r="C5" i="124"/>
  <c r="C4" i="124"/>
  <c r="AJ4" i="124" s="1"/>
  <c r="AG5" i="122" l="1"/>
  <c r="AG4" i="122"/>
  <c r="AF5" i="122" l="1"/>
  <c r="AF4" i="122"/>
  <c r="AE5" i="122" l="1"/>
  <c r="AE4" i="122"/>
  <c r="AD5" i="122" l="1"/>
  <c r="AD4" i="122"/>
  <c r="AC5" i="122" l="1"/>
  <c r="AC4" i="122"/>
  <c r="AB5" i="122" l="1"/>
  <c r="AB4" i="122"/>
  <c r="AA5" i="122"/>
  <c r="AA4" i="122"/>
  <c r="Z5" i="122" l="1"/>
  <c r="Z4" i="122"/>
  <c r="Y5" i="122" l="1"/>
  <c r="Y4" i="122"/>
  <c r="X5" i="122" l="1"/>
  <c r="X4" i="122"/>
  <c r="W5" i="122" l="1"/>
  <c r="V5" i="122"/>
  <c r="U5" i="122"/>
  <c r="T5" i="122"/>
  <c r="S5" i="122"/>
  <c r="R5" i="122"/>
  <c r="Q5" i="122"/>
  <c r="P5" i="122"/>
  <c r="W4" i="122"/>
  <c r="V4" i="122"/>
  <c r="U4" i="122"/>
  <c r="T4" i="122"/>
  <c r="S4" i="122"/>
  <c r="R4" i="122"/>
  <c r="Q4" i="122"/>
  <c r="P4" i="122"/>
  <c r="O5" i="122" l="1"/>
  <c r="O4" i="122"/>
  <c r="N5" i="122" l="1"/>
  <c r="N4" i="122"/>
  <c r="M5" i="122" l="1"/>
  <c r="M4" i="122"/>
  <c r="L5" i="122" l="1"/>
  <c r="L4" i="122"/>
  <c r="K5" i="122" l="1"/>
  <c r="K4" i="122"/>
  <c r="J5" i="122" l="1"/>
  <c r="J4" i="122"/>
  <c r="I5" i="122" l="1"/>
  <c r="I4" i="122"/>
  <c r="H5" i="122" l="1"/>
  <c r="H4" i="122"/>
  <c r="G5" i="122" l="1"/>
  <c r="G4" i="122"/>
  <c r="F5" i="122" l="1"/>
  <c r="F4" i="122"/>
  <c r="E5" i="122" l="1"/>
  <c r="E4" i="122"/>
  <c r="D5" i="122" l="1"/>
  <c r="D4" i="122"/>
  <c r="B5" i="122" l="1"/>
  <c r="B4" i="122"/>
  <c r="AI8" i="122"/>
  <c r="AG8" i="122"/>
  <c r="AG7" i="122"/>
  <c r="AI7" i="122" s="1"/>
  <c r="C5" i="122"/>
  <c r="AI5" i="122" s="1"/>
  <c r="C4" i="122"/>
  <c r="AI4" i="122" s="1"/>
  <c r="AI9" i="122" l="1"/>
  <c r="AJ4" i="122"/>
  <c r="AF5" i="120"/>
  <c r="AF4" i="120"/>
  <c r="AE5" i="120" l="1"/>
  <c r="AE4" i="120"/>
  <c r="AD5" i="120" l="1"/>
  <c r="AD4" i="120"/>
  <c r="AC4" i="120" l="1"/>
  <c r="AB4" i="120"/>
  <c r="AC5" i="120"/>
  <c r="AB5" i="120" l="1"/>
  <c r="AA5" i="120" l="1"/>
  <c r="AA4" i="120"/>
  <c r="Z4" i="120" l="1"/>
  <c r="Y4" i="120"/>
  <c r="Z5" i="120"/>
  <c r="Y5" i="120" l="1"/>
  <c r="X5" i="120" l="1"/>
  <c r="X4" i="120"/>
  <c r="W5" i="120" l="1"/>
  <c r="W4" i="120"/>
  <c r="V4" i="120" l="1"/>
  <c r="U4" i="120"/>
  <c r="T4" i="120"/>
  <c r="V5" i="120"/>
  <c r="U5" i="120" l="1"/>
  <c r="T5" i="120" l="1"/>
  <c r="S5" i="120" l="1"/>
  <c r="S4" i="120"/>
  <c r="R5" i="120" l="1"/>
  <c r="R4" i="120"/>
  <c r="Q5" i="120" l="1"/>
  <c r="Q4" i="120"/>
  <c r="P5" i="120" l="1"/>
  <c r="P4" i="120"/>
  <c r="O5" i="120"/>
  <c r="O4" i="120"/>
  <c r="N5" i="120" l="1"/>
  <c r="N4" i="120"/>
  <c r="M5" i="120" l="1"/>
  <c r="M4" i="120"/>
  <c r="L5" i="120" l="1"/>
  <c r="L4" i="120"/>
  <c r="K5" i="120" l="1"/>
  <c r="K4" i="120"/>
  <c r="J5" i="120" l="1"/>
  <c r="J4" i="120"/>
  <c r="I5" i="120" l="1"/>
  <c r="I4" i="120"/>
  <c r="H5" i="120" l="1"/>
  <c r="H4" i="120"/>
  <c r="G5" i="120" l="1"/>
  <c r="G4" i="120"/>
  <c r="F5" i="120" l="1"/>
  <c r="F4" i="120"/>
  <c r="E5" i="120" l="1"/>
  <c r="E4" i="120"/>
  <c r="CW11" i="1" l="1"/>
  <c r="DH14" i="1" s="1"/>
  <c r="CW10" i="1"/>
  <c r="DH13" i="1" s="1"/>
  <c r="CV11" i="1"/>
  <c r="DG14" i="1" s="1"/>
  <c r="CV10" i="1"/>
  <c r="D5" i="120"/>
  <c r="D4" i="120"/>
  <c r="DG13" i="1" l="1"/>
  <c r="CV12" i="1"/>
  <c r="CW12" i="1"/>
  <c r="DH15" i="1" s="1"/>
  <c r="B5" i="120"/>
  <c r="B4" i="120"/>
  <c r="AG8" i="120"/>
  <c r="AI8" i="120" s="1"/>
  <c r="AG7" i="120"/>
  <c r="AI7" i="120" s="1"/>
  <c r="C5" i="120"/>
  <c r="C4" i="120"/>
  <c r="AJ4" i="120" s="1"/>
  <c r="DG15" i="1" l="1"/>
  <c r="AI9" i="120"/>
  <c r="AI4" i="120"/>
  <c r="AI5" i="120"/>
  <c r="AG5" i="119"/>
  <c r="AG4" i="119"/>
  <c r="AF3" i="119" l="1"/>
  <c r="AF6" i="119"/>
  <c r="AF5" i="119"/>
  <c r="AF4" i="119"/>
  <c r="AE3" i="119" l="1"/>
  <c r="AE6" i="119"/>
  <c r="AE5" i="119"/>
  <c r="AE4" i="119"/>
  <c r="AC3" i="119" l="1"/>
  <c r="AD6" i="119"/>
  <c r="AD5" i="119"/>
  <c r="AD4" i="119"/>
  <c r="AD3" i="119"/>
  <c r="AC6" i="119" l="1"/>
  <c r="AC5" i="119"/>
  <c r="AC4" i="119"/>
  <c r="AB3" i="119" l="1"/>
  <c r="AB6" i="119"/>
  <c r="AB5" i="119"/>
  <c r="AB4" i="119"/>
  <c r="AA6" i="119" l="1"/>
  <c r="AA5" i="119"/>
  <c r="AA4" i="119"/>
  <c r="Z6" i="119" l="1"/>
  <c r="Z5" i="119" s="1"/>
  <c r="Z4" i="119"/>
  <c r="Y6" i="119" l="1"/>
  <c r="Y5" i="119"/>
  <c r="Y4" i="119"/>
  <c r="X6" i="119" l="1"/>
  <c r="X5" i="119"/>
  <c r="X4" i="119"/>
  <c r="W6" i="119" l="1"/>
  <c r="W57" i="119"/>
  <c r="W54" i="119"/>
  <c r="W4" i="119" l="1"/>
  <c r="V5" i="119"/>
  <c r="V4" i="119"/>
  <c r="U5" i="119" l="1"/>
  <c r="U4" i="119"/>
  <c r="T5" i="119" l="1"/>
  <c r="T4" i="119"/>
  <c r="S5" i="119" l="1"/>
  <c r="S4" i="119"/>
  <c r="R5" i="119" l="1"/>
  <c r="R4" i="119"/>
  <c r="Q5" i="119" l="1"/>
  <c r="Q4" i="119"/>
  <c r="P5" i="119" l="1"/>
  <c r="P4" i="119"/>
  <c r="O5" i="119" l="1"/>
  <c r="O4" i="119"/>
  <c r="N5" i="119" l="1"/>
  <c r="N4" i="119"/>
  <c r="M5" i="119"/>
  <c r="M4" i="119"/>
  <c r="L5" i="119" l="1"/>
  <c r="L4" i="119"/>
  <c r="K5" i="119" l="1"/>
  <c r="K4" i="119"/>
  <c r="J5" i="119" l="1"/>
  <c r="J4" i="119"/>
  <c r="I5" i="119" l="1"/>
  <c r="I4" i="119"/>
  <c r="H5" i="119" l="1"/>
  <c r="H4" i="119"/>
  <c r="G5" i="119" l="1"/>
  <c r="G4" i="119"/>
  <c r="F5" i="119" l="1"/>
  <c r="F4" i="119"/>
  <c r="E5" i="119" l="1"/>
  <c r="E4" i="119"/>
  <c r="D5" i="119" l="1"/>
  <c r="D4" i="119"/>
  <c r="CU11" i="1" l="1"/>
  <c r="DF14" i="1" s="1"/>
  <c r="CU10" i="1"/>
  <c r="DF13" i="1" s="1"/>
  <c r="B5" i="119"/>
  <c r="B4" i="119"/>
  <c r="AI8" i="119"/>
  <c r="AG8" i="119"/>
  <c r="AG7" i="119"/>
  <c r="AI7" i="119" s="1"/>
  <c r="C5" i="119"/>
  <c r="C4" i="119"/>
  <c r="AJ4" i="119" s="1"/>
  <c r="CU12" i="1" l="1"/>
  <c r="DF15" i="1" s="1"/>
  <c r="AI9" i="119"/>
  <c r="AI4" i="119"/>
  <c r="AF5" i="118"/>
  <c r="AF4" i="118"/>
  <c r="AE5" i="118" l="1"/>
  <c r="AE4" i="118"/>
  <c r="AD5" i="118" l="1"/>
  <c r="AD4" i="118"/>
  <c r="AC5" i="118" l="1"/>
  <c r="AC4" i="118"/>
  <c r="AB5" i="118" l="1"/>
  <c r="AB4" i="118"/>
  <c r="AA5" i="118"/>
  <c r="AA4" i="118"/>
  <c r="Z5" i="118" l="1"/>
  <c r="Z4" i="118"/>
  <c r="Y5" i="118" l="1"/>
  <c r="Y4" i="118"/>
  <c r="X5" i="118" l="1"/>
  <c r="X4" i="118"/>
  <c r="W5" i="118"/>
  <c r="W4" i="118"/>
  <c r="V5" i="118" l="1"/>
  <c r="V4" i="118"/>
  <c r="U5" i="118" l="1"/>
  <c r="U4" i="118"/>
  <c r="T5" i="118" l="1"/>
  <c r="T4" i="118"/>
  <c r="S5" i="118" l="1"/>
  <c r="S4" i="118"/>
  <c r="R5" i="118" l="1"/>
  <c r="R4" i="118"/>
  <c r="Q5" i="118" l="1"/>
  <c r="Q4" i="118"/>
  <c r="P5" i="118" l="1"/>
  <c r="P4" i="118"/>
  <c r="O5" i="118" l="1"/>
  <c r="O4" i="118"/>
  <c r="N5" i="118" l="1"/>
  <c r="N4" i="118"/>
  <c r="M5" i="118" l="1"/>
  <c r="M4" i="118"/>
  <c r="L5" i="118" l="1"/>
  <c r="L4" i="118"/>
  <c r="K5" i="118" l="1"/>
  <c r="K4" i="118"/>
  <c r="J5" i="118" l="1"/>
  <c r="J4" i="118"/>
  <c r="I5" i="118" l="1"/>
  <c r="I4" i="118"/>
  <c r="H5" i="118" l="1"/>
  <c r="H4" i="118"/>
  <c r="G5" i="118" l="1"/>
  <c r="G4" i="118"/>
  <c r="F5" i="118" l="1"/>
  <c r="F4" i="118"/>
  <c r="E5" i="118" l="1"/>
  <c r="E4" i="118"/>
  <c r="D5" i="118" l="1"/>
  <c r="D4" i="118"/>
  <c r="B5" i="118" l="1"/>
  <c r="B4" i="118"/>
  <c r="AI8" i="118"/>
  <c r="AG8" i="118"/>
  <c r="AG7" i="118"/>
  <c r="C4" i="118"/>
  <c r="C5" i="118" s="1"/>
  <c r="AI5" i="118" s="1"/>
  <c r="AI7" i="118" l="1"/>
  <c r="AI9" i="118" s="1"/>
  <c r="AI4" i="118"/>
  <c r="AJ4" i="118"/>
  <c r="AG5" i="117"/>
  <c r="AG4" i="117"/>
  <c r="AF5" i="117" l="1"/>
  <c r="AF4" i="117"/>
  <c r="AE5" i="117" l="1"/>
  <c r="AE4" i="117"/>
  <c r="AD5" i="117" l="1"/>
  <c r="AD4" i="117"/>
  <c r="AC5" i="117" l="1"/>
  <c r="AC4" i="117"/>
  <c r="AB5" i="117"/>
  <c r="AB4" i="117"/>
  <c r="AA5" i="117" l="1"/>
  <c r="AA4" i="117"/>
  <c r="Z5" i="117" l="1"/>
  <c r="Z4" i="117"/>
  <c r="Y5" i="117" l="1"/>
  <c r="Y4" i="117"/>
  <c r="X5" i="117" l="1"/>
  <c r="X4" i="117"/>
  <c r="W5" i="117" l="1"/>
  <c r="W4" i="117"/>
  <c r="V5" i="117" l="1"/>
  <c r="V4" i="117"/>
  <c r="U5" i="117" l="1"/>
  <c r="U4" i="117"/>
  <c r="T5" i="117" l="1"/>
  <c r="T4" i="117"/>
  <c r="S5" i="117" l="1"/>
  <c r="S4" i="117"/>
  <c r="CT11" i="1" l="1"/>
  <c r="DE14" i="1" s="1"/>
  <c r="CT10" i="1"/>
  <c r="DE13" i="1" s="1"/>
  <c r="R5" i="117"/>
  <c r="R4" i="117"/>
  <c r="CT12" i="1" l="1"/>
  <c r="DE15" i="1" s="1"/>
  <c r="Q5" i="117"/>
  <c r="Q4" i="117"/>
  <c r="P5" i="117" l="1"/>
  <c r="P4" i="117"/>
  <c r="O5" i="117" l="1"/>
  <c r="O4" i="117"/>
  <c r="N5" i="117" l="1"/>
  <c r="N4" i="117"/>
  <c r="M5" i="117" l="1"/>
  <c r="M4" i="117"/>
  <c r="L5" i="117" l="1"/>
  <c r="L4" i="117"/>
  <c r="K5" i="117" l="1"/>
  <c r="K4" i="117"/>
  <c r="J5" i="117" l="1"/>
  <c r="J4" i="117"/>
  <c r="I5" i="117" l="1"/>
  <c r="I4" i="117"/>
  <c r="H5" i="117" l="1"/>
  <c r="H4" i="117"/>
  <c r="CS11" i="1" l="1"/>
  <c r="DD14" i="1" s="1"/>
  <c r="CS10" i="1"/>
  <c r="DD13" i="1" s="1"/>
  <c r="CS12" i="1" l="1"/>
  <c r="DD15" i="1" s="1"/>
  <c r="G5" i="117"/>
  <c r="G4" i="117"/>
  <c r="F5" i="117" l="1"/>
  <c r="F4" i="117"/>
  <c r="E5" i="117" l="1"/>
  <c r="E4" i="117"/>
  <c r="D5" i="117" l="1"/>
  <c r="D4" i="117"/>
  <c r="C6" i="117" l="1"/>
  <c r="AG8" i="117"/>
  <c r="AI8" i="117" s="1"/>
  <c r="AG7" i="117"/>
  <c r="AI7" i="117" s="1"/>
  <c r="C4" i="117"/>
  <c r="AJ4" i="117" s="1"/>
  <c r="AE6" i="116"/>
  <c r="AG7" i="116"/>
  <c r="AG4" i="116"/>
  <c r="AI9" i="117" l="1"/>
  <c r="AI4" i="117"/>
  <c r="AB5" i="116"/>
  <c r="AB4" i="116"/>
  <c r="AF4" i="116" l="1"/>
  <c r="AE4" i="116" l="1"/>
  <c r="AF6" i="116" l="1"/>
  <c r="AE5" i="116"/>
  <c r="AA5" i="116"/>
  <c r="AA4" i="116"/>
  <c r="AF5" i="116" l="1"/>
  <c r="AG6" i="116"/>
  <c r="AG5" i="116" s="1"/>
  <c r="CR11" i="1"/>
  <c r="DC14" i="1" s="1"/>
  <c r="CR10" i="1"/>
  <c r="DC13" i="1" s="1"/>
  <c r="CR12" i="1" l="1"/>
  <c r="DC15" i="1" s="1"/>
  <c r="Z5" i="116"/>
  <c r="Z4" i="116"/>
  <c r="Y5" i="116" l="1"/>
  <c r="Y4" i="116"/>
  <c r="X5" i="116" l="1"/>
  <c r="X4" i="116"/>
  <c r="W5" i="116" l="1"/>
  <c r="W4" i="116"/>
  <c r="V5" i="116" l="1"/>
  <c r="V4" i="116"/>
  <c r="U5" i="116" l="1"/>
  <c r="U4" i="116"/>
  <c r="T5" i="116" l="1"/>
  <c r="T4" i="116"/>
  <c r="S5" i="116" l="1"/>
  <c r="S4" i="116"/>
  <c r="R5" i="116" l="1"/>
  <c r="R4" i="116"/>
  <c r="Q5" i="116" l="1"/>
  <c r="Q4" i="116"/>
  <c r="P5" i="116" l="1"/>
  <c r="P4" i="116"/>
  <c r="O5" i="116" l="1"/>
  <c r="O4" i="116"/>
  <c r="N5" i="116" l="1"/>
  <c r="N4" i="116"/>
  <c r="M5" i="116" l="1"/>
  <c r="M4" i="116"/>
  <c r="L5" i="116" l="1"/>
  <c r="L4" i="116"/>
  <c r="K5" i="116" l="1"/>
  <c r="K4" i="116"/>
  <c r="J5" i="116" l="1"/>
  <c r="J4" i="116"/>
  <c r="I5" i="116" l="1"/>
  <c r="I4" i="116"/>
  <c r="H5" i="116" l="1"/>
  <c r="H4" i="116"/>
  <c r="G5" i="116" l="1"/>
  <c r="G4" i="116"/>
  <c r="F5" i="116" l="1"/>
  <c r="F4" i="116"/>
  <c r="E5" i="116" l="1"/>
  <c r="E4" i="116"/>
  <c r="D5" i="116"/>
  <c r="D4" i="116"/>
  <c r="B5" i="116" l="1"/>
  <c r="B4" i="116"/>
  <c r="AG8" i="116"/>
  <c r="AI8" i="116" s="1"/>
  <c r="AI7" i="116"/>
  <c r="C5" i="116"/>
  <c r="AI5" i="116" s="1"/>
  <c r="C4" i="116"/>
  <c r="AJ4" i="116" s="1"/>
  <c r="AI9" i="116" l="1"/>
  <c r="AI4" i="116"/>
  <c r="AF5" i="115"/>
  <c r="AF4" i="115"/>
  <c r="AE5" i="115" l="1"/>
  <c r="AE4" i="115"/>
  <c r="AD5" i="115" l="1"/>
  <c r="AD4" i="115"/>
  <c r="AC5" i="115" l="1"/>
  <c r="AC4" i="115"/>
  <c r="AB5" i="115" l="1"/>
  <c r="AB4" i="115"/>
  <c r="AA5" i="115" l="1"/>
  <c r="AA4" i="115"/>
  <c r="Z5" i="115" l="1"/>
  <c r="Z4" i="115"/>
  <c r="Y5" i="115" l="1"/>
  <c r="Y4" i="115"/>
  <c r="X5" i="115" l="1"/>
  <c r="X4" i="115"/>
  <c r="W5" i="115" l="1"/>
  <c r="W4" i="115"/>
  <c r="V5" i="115"/>
  <c r="V4" i="115"/>
  <c r="U5" i="115" l="1"/>
  <c r="U4" i="115"/>
  <c r="T5" i="115" l="1"/>
  <c r="T4" i="115"/>
  <c r="S5" i="115" l="1"/>
  <c r="S4" i="115"/>
  <c r="R5" i="115" l="1"/>
  <c r="R4" i="115"/>
  <c r="Q5" i="115" l="1"/>
  <c r="Q4" i="115"/>
  <c r="P5" i="115" l="1"/>
  <c r="P4" i="115"/>
  <c r="O5" i="115" l="1"/>
  <c r="O4" i="115"/>
  <c r="N5" i="115" l="1"/>
  <c r="AI5" i="115" s="1"/>
  <c r="N4" i="115"/>
  <c r="AI4" i="115" s="1"/>
  <c r="M5" i="115" l="1"/>
  <c r="M4" i="115"/>
  <c r="L5" i="115" l="1"/>
  <c r="L4" i="115"/>
  <c r="K5" i="115" l="1"/>
  <c r="K4" i="115"/>
  <c r="J5" i="115" l="1"/>
  <c r="J4" i="115"/>
  <c r="I5" i="115" l="1"/>
  <c r="I4" i="115"/>
  <c r="H5" i="115" l="1"/>
  <c r="H4" i="115"/>
  <c r="G5" i="115" l="1"/>
  <c r="G4" i="115"/>
  <c r="CQ11" i="1" l="1"/>
  <c r="DB14" i="1" s="1"/>
  <c r="CQ10" i="1"/>
  <c r="DB13" i="1" s="1"/>
  <c r="F5" i="115"/>
  <c r="F4" i="115"/>
  <c r="CQ12" i="1" l="1"/>
  <c r="DB15" i="1" s="1"/>
  <c r="E5" i="115"/>
  <c r="E4" i="115"/>
  <c r="D5" i="115" l="1"/>
  <c r="D4" i="115"/>
  <c r="AG8" i="115" l="1"/>
  <c r="AI8" i="115" s="1"/>
  <c r="AG7" i="115"/>
  <c r="AI7" i="115" s="1"/>
  <c r="B5" i="115"/>
  <c r="B4" i="115"/>
  <c r="C5" i="115"/>
  <c r="C4" i="115"/>
  <c r="AJ4" i="115" s="1"/>
  <c r="AI9" i="115" l="1"/>
  <c r="AG5" i="114"/>
  <c r="AG4" i="114"/>
  <c r="AF5" i="114" l="1"/>
  <c r="AF4" i="114"/>
  <c r="AE5" i="114" l="1"/>
  <c r="AE4" i="114"/>
  <c r="AD5" i="114" l="1"/>
  <c r="AD4" i="114"/>
  <c r="AC5" i="114" l="1"/>
  <c r="AC4" i="114"/>
  <c r="AB5" i="114" l="1"/>
  <c r="AB4" i="114"/>
  <c r="AA5" i="114" l="1"/>
  <c r="AA4" i="114"/>
  <c r="Z5" i="114" l="1"/>
  <c r="Z4" i="114"/>
  <c r="Y5" i="114" l="1"/>
  <c r="Y4" i="114"/>
  <c r="X5" i="114" l="1"/>
  <c r="X4" i="114"/>
  <c r="W5" i="114" l="1"/>
  <c r="W4" i="114"/>
  <c r="V5" i="114" l="1"/>
  <c r="V4" i="114"/>
  <c r="U5" i="114" l="1"/>
  <c r="U4" i="114"/>
  <c r="T5" i="114" l="1"/>
  <c r="T4" i="114"/>
  <c r="S5" i="114" l="1"/>
  <c r="S4" i="114"/>
  <c r="R5" i="114" l="1"/>
  <c r="R4" i="114"/>
  <c r="Q5" i="114" l="1"/>
  <c r="Q4" i="114"/>
  <c r="P5" i="114" l="1"/>
  <c r="P4" i="114"/>
  <c r="O5" i="114" l="1"/>
  <c r="O4" i="114"/>
  <c r="N5" i="114" l="1"/>
  <c r="N4" i="114"/>
  <c r="M5" i="114" l="1"/>
  <c r="M4" i="114"/>
  <c r="L4" i="114" l="1"/>
  <c r="L5" i="114"/>
  <c r="K5" i="114" l="1"/>
  <c r="K4" i="114"/>
  <c r="J5" i="114" l="1"/>
  <c r="J4" i="114"/>
  <c r="I5" i="114" l="1"/>
  <c r="I4" i="114"/>
  <c r="H5" i="114" l="1"/>
  <c r="H4" i="114"/>
  <c r="G5" i="114" l="1"/>
  <c r="G4" i="114"/>
  <c r="F5" i="114" l="1"/>
  <c r="F4" i="114"/>
  <c r="E4" i="114" l="1"/>
  <c r="E5" i="114"/>
  <c r="D5" i="114" l="1"/>
  <c r="D4" i="114"/>
  <c r="B5" i="114" l="1"/>
  <c r="B4" i="114"/>
  <c r="AG8" i="114"/>
  <c r="AI8" i="114" s="1"/>
  <c r="AG7" i="114"/>
  <c r="AI7" i="114" s="1"/>
  <c r="C5" i="114"/>
  <c r="AI5" i="114" s="1"/>
  <c r="C4" i="114"/>
  <c r="AJ4" i="114" s="1"/>
  <c r="AI9" i="114" l="1"/>
  <c r="AI4" i="114"/>
  <c r="AF5" i="113"/>
  <c r="AF4" i="113"/>
  <c r="AE5" i="113" l="1"/>
  <c r="AE4" i="113"/>
  <c r="AD5" i="113" l="1"/>
  <c r="AD4" i="113"/>
  <c r="AC5" i="113" l="1"/>
  <c r="AC4" i="113"/>
  <c r="AB5" i="113" l="1"/>
  <c r="AB4" i="113"/>
  <c r="CP11" i="1" l="1"/>
  <c r="DA14" i="1" s="1"/>
  <c r="CP10" i="1"/>
  <c r="DA13" i="1" s="1"/>
  <c r="AA5" i="113"/>
  <c r="AA4" i="113"/>
  <c r="CP12" i="1" l="1"/>
  <c r="DA15" i="1" s="1"/>
  <c r="Z5" i="113"/>
  <c r="Z4" i="113"/>
  <c r="Y5" i="113" l="1"/>
  <c r="Y4" i="113"/>
  <c r="X5" i="113" l="1"/>
  <c r="X4" i="113"/>
  <c r="W4" i="113" l="1"/>
  <c r="V4" i="113"/>
  <c r="W5" i="113"/>
  <c r="V5" i="113" l="1"/>
  <c r="U5" i="113" l="1"/>
  <c r="U4" i="113"/>
  <c r="T5" i="113" l="1"/>
  <c r="T4" i="113"/>
  <c r="S5" i="113"/>
  <c r="S4" i="113"/>
  <c r="R5" i="113" l="1"/>
  <c r="R4" i="113"/>
  <c r="Q5" i="113" l="1"/>
  <c r="Q4" i="113"/>
  <c r="P5" i="113"/>
  <c r="P4" i="113"/>
  <c r="O5" i="113" l="1"/>
  <c r="O4" i="113"/>
  <c r="N5" i="113" l="1"/>
  <c r="N4" i="113"/>
  <c r="M5" i="113"/>
  <c r="M4" i="113"/>
  <c r="L5" i="113" l="1"/>
  <c r="L4" i="113"/>
  <c r="K5" i="113" l="1"/>
  <c r="K4" i="113"/>
  <c r="J5" i="113" l="1"/>
  <c r="J4" i="113"/>
  <c r="I5" i="113" l="1"/>
  <c r="I4" i="113"/>
  <c r="H5" i="113" l="1"/>
  <c r="H4" i="113"/>
  <c r="G5" i="113" l="1"/>
  <c r="G4" i="113"/>
  <c r="F5" i="113" l="1"/>
  <c r="F4" i="113"/>
  <c r="E5" i="113" l="1"/>
  <c r="E4" i="113"/>
  <c r="D5" i="113" l="1"/>
  <c r="D4" i="113"/>
  <c r="AG8" i="113" l="1"/>
  <c r="AI8" i="113" s="1"/>
  <c r="AG7" i="113"/>
  <c r="AI7" i="113" s="1"/>
  <c r="C5" i="113"/>
  <c r="C4" i="113"/>
  <c r="AJ4" i="113" s="1"/>
  <c r="AI5" i="113" l="1"/>
  <c r="AI9" i="113"/>
  <c r="AI4" i="113"/>
  <c r="CO11" i="1"/>
  <c r="CZ14" i="1" s="1"/>
  <c r="CO10" i="1"/>
  <c r="CZ13" i="1" s="1"/>
  <c r="AG5" i="112"/>
  <c r="AG4" i="112"/>
  <c r="CO12" i="1" l="1"/>
  <c r="CZ15" i="1" s="1"/>
  <c r="AF5" i="112"/>
  <c r="AF4" i="112"/>
  <c r="AE5" i="112" l="1"/>
  <c r="AE4" i="112"/>
  <c r="AD5" i="112" l="1"/>
  <c r="AD4" i="112"/>
  <c r="AC5" i="112" l="1"/>
  <c r="AC4" i="112"/>
  <c r="AB5" i="112" l="1"/>
  <c r="AB4" i="112"/>
  <c r="AA5" i="112" l="1"/>
  <c r="AA4" i="112"/>
  <c r="Z5" i="112" l="1"/>
  <c r="Z4" i="112"/>
  <c r="Y5" i="112" l="1"/>
  <c r="Y4" i="112"/>
  <c r="X5" i="112" l="1"/>
  <c r="X4" i="112"/>
  <c r="W5" i="112" l="1"/>
  <c r="W4" i="112"/>
  <c r="V5" i="112" l="1"/>
  <c r="V4" i="112"/>
  <c r="U5" i="112" l="1"/>
  <c r="U4" i="112"/>
  <c r="T5" i="112" l="1"/>
  <c r="T4" i="112"/>
  <c r="S5" i="112" l="1"/>
  <c r="S4" i="112"/>
  <c r="R5" i="112" l="1"/>
  <c r="R4" i="112"/>
  <c r="Q5" i="112" l="1"/>
  <c r="Q4" i="112"/>
  <c r="P5" i="112" l="1"/>
  <c r="P4" i="112"/>
  <c r="O5" i="112" l="1"/>
  <c r="O4" i="112"/>
  <c r="N5" i="112" l="1"/>
  <c r="N4" i="112"/>
  <c r="M5" i="112" l="1"/>
  <c r="M4" i="112"/>
  <c r="L5" i="112" l="1"/>
  <c r="L4" i="112"/>
  <c r="K5" i="112" l="1"/>
  <c r="K4" i="112"/>
  <c r="J5" i="112" l="1"/>
  <c r="J4" i="112"/>
  <c r="I5" i="112" l="1"/>
  <c r="I4" i="112"/>
  <c r="H5" i="112" l="1"/>
  <c r="H4" i="112"/>
  <c r="G5" i="112"/>
  <c r="G4" i="112"/>
  <c r="F5" i="112" l="1"/>
  <c r="F4" i="112"/>
  <c r="E5" i="112" l="1"/>
  <c r="E4" i="112"/>
  <c r="D5" i="112" l="1"/>
  <c r="D4" i="112"/>
  <c r="CN11" i="1" l="1"/>
  <c r="CY14" i="1" s="1"/>
  <c r="CN10" i="1"/>
  <c r="CY13" i="1" s="1"/>
  <c r="B5" i="112"/>
  <c r="B4" i="112"/>
  <c r="AG8" i="112"/>
  <c r="AI8" i="112" s="1"/>
  <c r="AG7" i="112"/>
  <c r="AI7" i="112" s="1"/>
  <c r="C5" i="112"/>
  <c r="AI5" i="112" s="1"/>
  <c r="C4" i="112"/>
  <c r="AJ4" i="112" s="1"/>
  <c r="CN12" i="1" l="1"/>
  <c r="CY15" i="1" s="1"/>
  <c r="AI9" i="112"/>
  <c r="AI4" i="112"/>
  <c r="AD5" i="111"/>
  <c r="AD4" i="111"/>
  <c r="AC5" i="111" l="1"/>
  <c r="AC4" i="111"/>
  <c r="AB5" i="111" l="1"/>
  <c r="AA5" i="111"/>
  <c r="AB4" i="111"/>
  <c r="AA4" i="111"/>
  <c r="Z5" i="111" l="1"/>
  <c r="Z4" i="111"/>
  <c r="Y5" i="111" l="1"/>
  <c r="Y4" i="111"/>
  <c r="X5" i="111" l="1"/>
  <c r="X4" i="111"/>
  <c r="W5" i="111" l="1"/>
  <c r="W4" i="111"/>
  <c r="V5" i="111" l="1"/>
  <c r="V4" i="111"/>
  <c r="U5" i="111" l="1"/>
  <c r="U4" i="111"/>
  <c r="T5" i="111" l="1"/>
  <c r="T4" i="111"/>
  <c r="S5" i="111" l="1"/>
  <c r="S4" i="111"/>
  <c r="R5" i="111" l="1"/>
  <c r="R4" i="111"/>
  <c r="Q5" i="111" l="1"/>
  <c r="Q4" i="111"/>
  <c r="P5" i="111" l="1"/>
  <c r="P4" i="111"/>
  <c r="O5" i="111"/>
  <c r="O4" i="111"/>
  <c r="N5" i="111" l="1"/>
  <c r="N4" i="111"/>
  <c r="M5" i="111" l="1"/>
  <c r="M4" i="111"/>
  <c r="L5" i="111" l="1"/>
  <c r="L4" i="111"/>
  <c r="K5" i="111" l="1"/>
  <c r="K4" i="111"/>
  <c r="J5" i="111" l="1"/>
  <c r="J4" i="111"/>
  <c r="I5" i="111" l="1"/>
  <c r="I4" i="111"/>
  <c r="H5" i="111" l="1"/>
  <c r="H4" i="111"/>
  <c r="G5" i="111" l="1"/>
  <c r="G4" i="111"/>
  <c r="F5" i="111" l="1"/>
  <c r="F4" i="111"/>
  <c r="E5" i="111" l="1"/>
  <c r="E4" i="111"/>
  <c r="CM11" i="1" l="1"/>
  <c r="CX14" i="1" s="1"/>
  <c r="CM10" i="1"/>
  <c r="CX13" i="1" s="1"/>
  <c r="D5" i="111"/>
  <c r="D4" i="111"/>
  <c r="CM12" i="1" l="1"/>
  <c r="CX15" i="1" s="1"/>
  <c r="B5" i="111"/>
  <c r="B4" i="111"/>
  <c r="AG8" i="111"/>
  <c r="AI8" i="111" s="1"/>
  <c r="AG7" i="111"/>
  <c r="AI7" i="111" s="1"/>
  <c r="C5" i="111"/>
  <c r="AI5" i="111"/>
  <c r="C4" i="111"/>
  <c r="AJ4" i="111" s="1"/>
  <c r="AI9" i="111" l="1"/>
  <c r="AI4" i="111"/>
  <c r="AG5" i="110"/>
  <c r="AG4" i="110"/>
  <c r="AF5" i="110" l="1"/>
  <c r="AF4" i="110"/>
  <c r="AE5" i="110" l="1"/>
  <c r="AE4" i="110"/>
  <c r="AD5" i="110" l="1"/>
  <c r="AD4" i="110"/>
  <c r="AC5" i="110" l="1"/>
  <c r="AC4" i="110"/>
  <c r="AB5" i="110" l="1"/>
  <c r="AB4" i="110"/>
  <c r="AA5" i="110" l="1"/>
  <c r="AA4" i="110"/>
  <c r="Z5" i="110" l="1"/>
  <c r="Z4" i="110"/>
  <c r="Y5" i="110" l="1"/>
  <c r="Y4" i="110"/>
  <c r="X5" i="110" l="1"/>
  <c r="X4" i="110"/>
  <c r="W5" i="110" l="1"/>
  <c r="W4" i="110"/>
  <c r="V5" i="110" l="1"/>
  <c r="V4" i="110"/>
  <c r="U5" i="110" l="1"/>
  <c r="U4" i="110"/>
  <c r="T5" i="110" l="1"/>
  <c r="T4" i="110"/>
  <c r="S5" i="110" l="1"/>
  <c r="S4" i="110"/>
  <c r="R5" i="110" l="1"/>
  <c r="R4" i="110"/>
  <c r="Q5" i="110" l="1"/>
  <c r="Q4" i="110"/>
  <c r="P5" i="110" l="1"/>
  <c r="P4" i="110"/>
  <c r="O5" i="110" l="1"/>
  <c r="O4" i="110"/>
  <c r="N5" i="110" l="1"/>
  <c r="N4" i="110"/>
  <c r="M5" i="110" l="1"/>
  <c r="M4" i="110"/>
  <c r="L5" i="110" l="1"/>
  <c r="L4" i="110"/>
  <c r="K5" i="110" l="1"/>
  <c r="K4" i="110"/>
  <c r="J5" i="110" l="1"/>
  <c r="J4" i="110"/>
  <c r="I5" i="110" l="1"/>
  <c r="I4" i="110"/>
  <c r="H5" i="110" l="1"/>
  <c r="H4" i="110"/>
  <c r="G5" i="110" l="1"/>
  <c r="G4" i="110"/>
  <c r="F5" i="110" l="1"/>
  <c r="F4" i="110"/>
  <c r="E5" i="110" l="1"/>
  <c r="E4" i="110"/>
  <c r="D5" i="110" l="1"/>
  <c r="D4" i="110"/>
  <c r="C5" i="110" l="1"/>
  <c r="AI5" i="110" s="1"/>
  <c r="C4" i="110"/>
  <c r="AI4" i="110" s="1"/>
  <c r="B5" i="110"/>
  <c r="B4" i="110"/>
  <c r="AG8" i="110"/>
  <c r="AI8" i="110" s="1"/>
  <c r="AG7" i="110"/>
  <c r="AJ4" i="110" l="1"/>
  <c r="AI7" i="110"/>
  <c r="AI9" i="110" s="1"/>
  <c r="CL11" i="1"/>
  <c r="CW14" i="1" s="1"/>
  <c r="CL10" i="1"/>
  <c r="CW13" i="1" s="1"/>
  <c r="AG5" i="109"/>
  <c r="AG4" i="109"/>
  <c r="CL12" i="1" l="1"/>
  <c r="CW15" i="1" s="1"/>
  <c r="AF5" i="109"/>
  <c r="AF4" i="109"/>
  <c r="AE5" i="109" l="1"/>
  <c r="AE4" i="109"/>
  <c r="AD5" i="109" l="1"/>
  <c r="AD4" i="109"/>
  <c r="AC5" i="109" l="1"/>
  <c r="AC4" i="109"/>
  <c r="AB5" i="109" l="1"/>
  <c r="AB4" i="109"/>
  <c r="AA5" i="109" l="1"/>
  <c r="AA4" i="109"/>
  <c r="Z5" i="109" l="1"/>
  <c r="Z4" i="109"/>
  <c r="Y5" i="109" l="1"/>
  <c r="Y4" i="109"/>
  <c r="X5" i="109" l="1"/>
  <c r="X4" i="109"/>
  <c r="W5" i="109" l="1"/>
  <c r="W4" i="109"/>
  <c r="V5" i="109" l="1"/>
  <c r="V4" i="109"/>
  <c r="U5" i="109" l="1"/>
  <c r="U4" i="109"/>
  <c r="T5" i="109" l="1"/>
  <c r="T4" i="109"/>
  <c r="S5" i="109" l="1"/>
  <c r="S4" i="109"/>
  <c r="R5" i="109" l="1"/>
  <c r="R4" i="109"/>
  <c r="Q5" i="109" l="1"/>
  <c r="Q4" i="109"/>
  <c r="P5" i="109" l="1"/>
  <c r="P4" i="109"/>
  <c r="O5" i="109" l="1"/>
  <c r="O4" i="109"/>
  <c r="N5" i="109" l="1"/>
  <c r="N4" i="109"/>
  <c r="M5" i="109" l="1"/>
  <c r="M4" i="109"/>
  <c r="L5" i="109" l="1"/>
  <c r="L4" i="109"/>
  <c r="K5" i="109" l="1"/>
  <c r="K4" i="109"/>
  <c r="J5" i="109" l="1"/>
  <c r="J4" i="109"/>
  <c r="I5" i="109" l="1"/>
  <c r="I4" i="109"/>
  <c r="H5" i="109" l="1"/>
  <c r="H4" i="109"/>
  <c r="G5" i="109" l="1"/>
  <c r="G4" i="109"/>
  <c r="F5" i="109" l="1"/>
  <c r="F4" i="109"/>
  <c r="E5" i="109" l="1"/>
  <c r="E4" i="109"/>
  <c r="D5" i="109" l="1"/>
  <c r="D4" i="109"/>
  <c r="B5" i="109" l="1"/>
  <c r="B4" i="109"/>
  <c r="AG8" i="109"/>
  <c r="AI8" i="109" s="1"/>
  <c r="AG7" i="109"/>
  <c r="AI7" i="109" s="1"/>
  <c r="C5" i="109"/>
  <c r="AI5" i="109" s="1"/>
  <c r="C4" i="109"/>
  <c r="AI4" i="109" s="1"/>
  <c r="AI9" i="109" l="1"/>
  <c r="AJ4" i="109"/>
  <c r="AG8" i="108"/>
  <c r="AG7" i="108"/>
  <c r="CK11" i="1" l="1"/>
  <c r="CV14" i="1" s="1"/>
  <c r="CK10" i="1"/>
  <c r="CV13" i="1" s="1"/>
  <c r="AF5" i="108"/>
  <c r="AF4" i="108"/>
  <c r="CK12" i="1" l="1"/>
  <c r="CV15" i="1" s="1"/>
  <c r="AE5" i="108"/>
  <c r="AE4" i="108"/>
  <c r="AD5" i="108" l="1"/>
  <c r="AD4" i="108"/>
  <c r="AC5" i="108" l="1"/>
  <c r="AC4" i="108"/>
  <c r="AB5" i="108" l="1"/>
  <c r="AB4" i="108"/>
  <c r="AA5" i="108" l="1"/>
  <c r="AA4" i="108"/>
  <c r="Z5" i="108" l="1"/>
  <c r="Z4" i="108"/>
  <c r="Y5" i="108" l="1"/>
  <c r="Y4" i="108"/>
  <c r="X5" i="108" l="1"/>
  <c r="X4" i="108"/>
  <c r="W5" i="108" l="1"/>
  <c r="W4" i="108"/>
  <c r="V5" i="108" l="1"/>
  <c r="V4" i="108"/>
  <c r="U5" i="108" l="1"/>
  <c r="U4" i="108"/>
  <c r="T5" i="108" l="1"/>
  <c r="T4" i="108"/>
  <c r="S5" i="108" l="1"/>
  <c r="S4" i="108"/>
  <c r="R5" i="108"/>
  <c r="R4" i="108"/>
  <c r="Q5" i="108" l="1"/>
  <c r="Q4" i="108"/>
  <c r="P5" i="108" l="1"/>
  <c r="P4" i="108"/>
  <c r="O5" i="108" l="1"/>
  <c r="O4" i="108"/>
  <c r="N5" i="108" l="1"/>
  <c r="N4" i="108"/>
  <c r="M5" i="108" l="1"/>
  <c r="M4" i="108"/>
  <c r="L5" i="108" l="1"/>
  <c r="L4" i="108"/>
  <c r="K5" i="108" l="1"/>
  <c r="K4" i="108"/>
  <c r="J5" i="108" l="1"/>
  <c r="J4" i="108"/>
  <c r="I5" i="108" l="1"/>
  <c r="I4" i="108"/>
  <c r="H5" i="108" l="1"/>
  <c r="H4" i="108"/>
  <c r="G5" i="108" l="1"/>
  <c r="G4" i="108"/>
  <c r="F5" i="108"/>
  <c r="F4" i="108"/>
  <c r="E5" i="108" l="1"/>
  <c r="E4" i="108"/>
  <c r="D5" i="108" l="1"/>
  <c r="D4" i="108"/>
  <c r="C5" i="108" l="1"/>
  <c r="C4" i="108"/>
  <c r="AI4" i="108" s="1"/>
  <c r="B5" i="108"/>
  <c r="B4" i="108"/>
  <c r="AI8" i="108"/>
  <c r="AI7" i="108"/>
  <c r="AI9" i="108" s="1"/>
  <c r="AJ4" i="108" l="1"/>
  <c r="AI5" i="108"/>
  <c r="AG5" i="107"/>
  <c r="AG4" i="107"/>
  <c r="AF5" i="107" l="1"/>
  <c r="AF4" i="107"/>
  <c r="AE5" i="107" l="1"/>
  <c r="AE4" i="107"/>
  <c r="AD5" i="107" l="1"/>
  <c r="AD4" i="107"/>
  <c r="AC5" i="107" l="1"/>
  <c r="AC4" i="107"/>
  <c r="AB5" i="107" l="1"/>
  <c r="AB4" i="107"/>
  <c r="AA5" i="107" l="1"/>
  <c r="AA4" i="107"/>
  <c r="Z5" i="107" l="1"/>
  <c r="Z4" i="107"/>
  <c r="Y5" i="107" l="1"/>
  <c r="Y4" i="107"/>
  <c r="X5" i="107" l="1"/>
  <c r="X4" i="107"/>
  <c r="W5" i="107" l="1"/>
  <c r="W4" i="107"/>
  <c r="V5" i="107" l="1"/>
  <c r="V4" i="107"/>
  <c r="U5" i="107" l="1"/>
  <c r="U4" i="107"/>
  <c r="T5" i="107" l="1"/>
  <c r="T4" i="107"/>
  <c r="S5" i="107" l="1"/>
  <c r="S4" i="107"/>
  <c r="R5" i="107" l="1"/>
  <c r="R4" i="107"/>
  <c r="Q5" i="107" l="1"/>
  <c r="Q4" i="107"/>
  <c r="P5" i="107" l="1"/>
  <c r="P4" i="107"/>
  <c r="O5" i="107" l="1"/>
  <c r="O4" i="107"/>
  <c r="N5" i="107" l="1"/>
  <c r="N4" i="107"/>
  <c r="M5" i="107" l="1"/>
  <c r="M4" i="107"/>
  <c r="L5" i="107" l="1"/>
  <c r="L4" i="107"/>
  <c r="CJ11" i="1" l="1"/>
  <c r="CU14" i="1" s="1"/>
  <c r="CJ10" i="1"/>
  <c r="CU13" i="1" s="1"/>
  <c r="K5" i="107"/>
  <c r="K4" i="107"/>
  <c r="CJ12" i="1" l="1"/>
  <c r="CU15" i="1" s="1"/>
  <c r="J5" i="107"/>
  <c r="J4" i="107"/>
  <c r="I5" i="107" l="1"/>
  <c r="I4" i="107"/>
  <c r="H4" i="107" l="1"/>
  <c r="H5" i="107"/>
  <c r="G5" i="107" l="1"/>
  <c r="G4" i="107"/>
  <c r="F5" i="107" l="1"/>
  <c r="F4" i="107"/>
  <c r="E5" i="107" l="1"/>
  <c r="E4" i="107"/>
  <c r="D5" i="107" l="1"/>
  <c r="D4" i="107"/>
  <c r="B5" i="107" l="1"/>
  <c r="B4" i="107"/>
  <c r="AG8" i="107"/>
  <c r="AI8" i="107" s="1"/>
  <c r="AG7" i="107"/>
  <c r="C5" i="107"/>
  <c r="AI5" i="107" s="1"/>
  <c r="C4" i="107"/>
  <c r="AI4" i="107" s="1"/>
  <c r="AF5" i="106"/>
  <c r="AF4" i="106"/>
  <c r="AE5" i="106"/>
  <c r="AE4" i="106"/>
  <c r="AI7" i="107" l="1"/>
  <c r="AI9" i="107" s="1"/>
  <c r="AJ4" i="107"/>
  <c r="AD5" i="106"/>
  <c r="AD4" i="106"/>
  <c r="AC5" i="106" l="1"/>
  <c r="AC4" i="106"/>
  <c r="AB5" i="106" l="1"/>
  <c r="AB4" i="106"/>
  <c r="AA5" i="106" l="1"/>
  <c r="AA4" i="106"/>
  <c r="Z5" i="106" l="1"/>
  <c r="Z4" i="106"/>
  <c r="Y5" i="106" l="1"/>
  <c r="Y4" i="106"/>
  <c r="X5" i="106" l="1"/>
  <c r="X4" i="106"/>
  <c r="W5" i="106" l="1"/>
  <c r="W4" i="106"/>
  <c r="V5" i="106" l="1"/>
  <c r="V4" i="106"/>
  <c r="U5" i="106" l="1"/>
  <c r="U4" i="106"/>
  <c r="T4" i="106" l="1"/>
  <c r="S4" i="106"/>
  <c r="T5" i="106"/>
  <c r="S5" i="106" l="1"/>
  <c r="R5" i="106" l="1"/>
  <c r="R4" i="106"/>
  <c r="Q5" i="106" l="1"/>
  <c r="Q4" i="106"/>
  <c r="P5" i="106" l="1"/>
  <c r="P4" i="106"/>
  <c r="O5" i="106" l="1"/>
  <c r="O4" i="106"/>
  <c r="N5" i="106" l="1"/>
  <c r="N4" i="106"/>
  <c r="M5" i="106" l="1"/>
  <c r="M4" i="106"/>
  <c r="CI11" i="1" l="1"/>
  <c r="CT14" i="1" s="1"/>
  <c r="CI10" i="1"/>
  <c r="CT13" i="1" s="1"/>
  <c r="L5" i="106"/>
  <c r="L4" i="106"/>
  <c r="CI12" i="1" l="1"/>
  <c r="CT15" i="1" s="1"/>
  <c r="K5" i="106"/>
  <c r="K4" i="106"/>
  <c r="J5" i="106" l="1"/>
  <c r="J4" i="106"/>
  <c r="I5" i="106" l="1"/>
  <c r="I4" i="106"/>
  <c r="H5" i="106" l="1"/>
  <c r="H4" i="106"/>
  <c r="G5" i="106" l="1"/>
  <c r="G4" i="106"/>
  <c r="F4" i="106" l="1"/>
  <c r="F5" i="106"/>
  <c r="E5" i="106" l="1"/>
  <c r="E4" i="106"/>
  <c r="D5" i="106" l="1"/>
  <c r="D4" i="106"/>
  <c r="C5" i="106" l="1"/>
  <c r="C4" i="106"/>
  <c r="AI4" i="106" l="1"/>
  <c r="AJ4" i="106"/>
  <c r="AG7" i="106"/>
  <c r="AI7" i="106" s="1"/>
  <c r="AG8" i="106"/>
  <c r="AI8" i="106" s="1"/>
  <c r="B5" i="106"/>
  <c r="B4" i="106"/>
  <c r="AG5" i="105"/>
  <c r="AG4" i="105"/>
  <c r="AI9" i="106" l="1"/>
  <c r="AI5" i="106"/>
  <c r="AF5" i="105"/>
  <c r="AF4" i="105"/>
  <c r="AE5" i="105"/>
  <c r="AE4" i="105"/>
  <c r="AD5" i="105" l="1"/>
  <c r="AD4" i="105"/>
  <c r="AC5" i="105" l="1"/>
  <c r="AC4" i="105"/>
  <c r="AB5" i="105" l="1"/>
  <c r="AB4" i="105"/>
  <c r="CH11" i="1" l="1"/>
  <c r="CS14" i="1" s="1"/>
  <c r="CH10" i="1"/>
  <c r="CS13" i="1" s="1"/>
  <c r="AA5" i="105"/>
  <c r="AA4" i="105"/>
  <c r="CH12" i="1" l="1"/>
  <c r="CS15" i="1" s="1"/>
  <c r="Z5" i="105"/>
  <c r="Z4" i="105"/>
  <c r="Y5" i="105"/>
  <c r="Y4" i="105"/>
  <c r="X5" i="105" l="1"/>
  <c r="X4" i="105"/>
  <c r="W5" i="105" l="1"/>
  <c r="W4" i="105"/>
  <c r="V5" i="105" l="1"/>
  <c r="V4" i="105"/>
  <c r="U5" i="105" l="1"/>
  <c r="U4" i="105"/>
  <c r="T5" i="105"/>
  <c r="T4" i="105"/>
  <c r="S5" i="105" l="1"/>
  <c r="S4" i="105"/>
  <c r="R5" i="105" l="1"/>
  <c r="R4" i="105"/>
  <c r="Q5" i="105" l="1"/>
  <c r="Q4" i="105"/>
  <c r="P5" i="105" l="1"/>
  <c r="P4" i="105"/>
  <c r="O5" i="105" l="1"/>
  <c r="O4" i="105"/>
  <c r="N5" i="105" l="1"/>
  <c r="N4" i="105"/>
  <c r="M5" i="105" l="1"/>
  <c r="M4" i="105"/>
  <c r="L5" i="105" l="1"/>
  <c r="L4" i="105"/>
  <c r="K5" i="105" l="1"/>
  <c r="K4" i="105"/>
  <c r="J5" i="105" l="1"/>
  <c r="J4" i="105"/>
  <c r="I5" i="105" l="1"/>
  <c r="I4" i="105"/>
  <c r="H5" i="105" l="1"/>
  <c r="H4" i="105"/>
  <c r="G5" i="105" l="1"/>
  <c r="G4" i="105"/>
  <c r="F5" i="105" l="1"/>
  <c r="F4" i="105"/>
  <c r="E5" i="105" l="1"/>
  <c r="E4" i="105"/>
  <c r="D5" i="105" l="1"/>
  <c r="D4" i="105"/>
  <c r="C5" i="105" l="1"/>
  <c r="C4" i="105"/>
  <c r="CG11" i="1" l="1"/>
  <c r="CR14" i="1" s="1"/>
  <c r="CG10" i="1"/>
  <c r="CR13" i="1" s="1"/>
  <c r="CG12" i="1" l="1"/>
  <c r="CR15" i="1" s="1"/>
  <c r="AG8" i="105"/>
  <c r="AI8" i="105" s="1"/>
  <c r="AG7" i="105"/>
  <c r="AI7" i="105" s="1"/>
  <c r="AI5" i="105"/>
  <c r="AI4" i="105"/>
  <c r="AJ4" i="105"/>
  <c r="AG5" i="104"/>
  <c r="AG4" i="104"/>
  <c r="AI9" i="105" l="1"/>
  <c r="AF5" i="104"/>
  <c r="AF4" i="104"/>
  <c r="AE5" i="104" l="1"/>
  <c r="AE4" i="104"/>
  <c r="AD5" i="104" l="1"/>
  <c r="AD4" i="104"/>
  <c r="AC5" i="104" l="1"/>
  <c r="AC4" i="104"/>
  <c r="AB5" i="104" l="1"/>
  <c r="AB4" i="104"/>
  <c r="AA5" i="104" l="1"/>
  <c r="AA4" i="104"/>
  <c r="Z5" i="104" l="1"/>
  <c r="Z4" i="104"/>
  <c r="Y5" i="104" l="1"/>
  <c r="Y4" i="104"/>
  <c r="X5" i="104" l="1"/>
  <c r="X4" i="104"/>
  <c r="W5" i="104" l="1"/>
  <c r="W4" i="104"/>
  <c r="V5" i="104" l="1"/>
  <c r="V4" i="104"/>
  <c r="U5" i="104" l="1"/>
  <c r="U4" i="104"/>
  <c r="T5" i="104" l="1"/>
  <c r="T4" i="104"/>
  <c r="S5" i="104" l="1"/>
  <c r="S4" i="104"/>
  <c r="R5" i="104" l="1"/>
  <c r="R4" i="104"/>
  <c r="Q5" i="104" l="1"/>
  <c r="Q4" i="104"/>
  <c r="P5" i="104" l="1"/>
  <c r="P4" i="104"/>
  <c r="O5" i="104" l="1"/>
  <c r="O4" i="104"/>
  <c r="N5" i="104" l="1"/>
  <c r="N4" i="104"/>
  <c r="M5" i="104" l="1"/>
  <c r="M4" i="104"/>
  <c r="L5" i="104" l="1"/>
  <c r="L4" i="104"/>
  <c r="K5" i="104" l="1"/>
  <c r="K4" i="104"/>
  <c r="J5" i="104" l="1"/>
  <c r="J4" i="104"/>
  <c r="I5" i="104" l="1"/>
  <c r="I4" i="104"/>
  <c r="H5" i="104" l="1"/>
  <c r="H4" i="104"/>
  <c r="G5" i="104" l="1"/>
  <c r="G4" i="104"/>
  <c r="F5" i="104" l="1"/>
  <c r="F4" i="104"/>
  <c r="E5" i="104"/>
  <c r="E4" i="104"/>
  <c r="D5" i="104" l="1"/>
  <c r="D4" i="104"/>
  <c r="B5" i="104" l="1"/>
  <c r="B4" i="104"/>
  <c r="AI8" i="104"/>
  <c r="AG8" i="104"/>
  <c r="AG7" i="104"/>
  <c r="AI7" i="104" s="1"/>
  <c r="C5" i="104"/>
  <c r="C4" i="104"/>
  <c r="AJ4" i="104" s="1"/>
  <c r="AI4" i="104" l="1"/>
  <c r="AI5" i="104"/>
  <c r="AI9" i="104"/>
  <c r="CF11" i="1"/>
  <c r="CQ14" i="1" s="1"/>
  <c r="CF10" i="1"/>
  <c r="CQ13" i="1" s="1"/>
  <c r="AF5" i="103"/>
  <c r="AF4" i="103"/>
  <c r="CF12" i="1" l="1"/>
  <c r="CQ15" i="1" s="1"/>
  <c r="AE5" i="103"/>
  <c r="AE4" i="103"/>
  <c r="AD5" i="103" l="1"/>
  <c r="AD4" i="103"/>
  <c r="AC5" i="103" l="1"/>
  <c r="AC4" i="103"/>
  <c r="AB5" i="103" l="1"/>
  <c r="AB4" i="103"/>
  <c r="AA5" i="103" l="1"/>
  <c r="AA4" i="103"/>
  <c r="Z5" i="103" l="1"/>
  <c r="Z4" i="103"/>
  <c r="Y5" i="103" l="1"/>
  <c r="Y4" i="103"/>
  <c r="X5" i="103" l="1"/>
  <c r="X4" i="103"/>
  <c r="W5" i="103" l="1"/>
  <c r="W4" i="103"/>
  <c r="V5" i="103" l="1"/>
  <c r="V4" i="103"/>
  <c r="U5" i="103" l="1"/>
  <c r="U4" i="103"/>
  <c r="T5" i="103" l="1"/>
  <c r="T4" i="103"/>
  <c r="S5" i="103" l="1"/>
  <c r="S4" i="103"/>
  <c r="R5" i="103" l="1"/>
  <c r="R4" i="103"/>
  <c r="Q5" i="103"/>
  <c r="Q4" i="103"/>
  <c r="P5" i="103" l="1"/>
  <c r="P4" i="103"/>
  <c r="O5" i="103" l="1"/>
  <c r="O4" i="103"/>
  <c r="N5" i="103" l="1"/>
  <c r="N4" i="103"/>
  <c r="M5" i="103" l="1"/>
  <c r="M4" i="103"/>
  <c r="L5" i="103" l="1"/>
  <c r="L4" i="103"/>
  <c r="K5" i="103" l="1"/>
  <c r="K4" i="103"/>
  <c r="J5" i="103" l="1"/>
  <c r="J4" i="103"/>
  <c r="I5" i="103" l="1"/>
  <c r="I4" i="103"/>
  <c r="H5" i="103" l="1"/>
  <c r="H4" i="103"/>
  <c r="G5" i="103" l="1"/>
  <c r="G4" i="103"/>
  <c r="F5" i="103" l="1"/>
  <c r="F4" i="103"/>
  <c r="E5" i="103" l="1"/>
  <c r="E4" i="103"/>
  <c r="D5" i="103" l="1"/>
  <c r="D4" i="103"/>
  <c r="B5" i="103" l="1"/>
  <c r="B4" i="103"/>
  <c r="AG8" i="103"/>
  <c r="AI8" i="103" s="1"/>
  <c r="AG7" i="103"/>
  <c r="AI7" i="103" s="1"/>
  <c r="AI9" i="103" s="1"/>
  <c r="C5" i="103"/>
  <c r="AI5" i="103"/>
  <c r="C4" i="103"/>
  <c r="AJ4" i="103" s="1"/>
  <c r="AI4" i="103" l="1"/>
  <c r="AG5" i="102"/>
  <c r="AG4" i="102"/>
  <c r="AF5" i="102" l="1"/>
  <c r="AF4" i="102"/>
  <c r="AE5" i="102" l="1"/>
  <c r="AE4" i="102"/>
  <c r="AD5" i="102" l="1"/>
  <c r="AD4" i="102"/>
  <c r="AC5" i="102" l="1"/>
  <c r="AC4" i="102"/>
  <c r="AB5" i="102" l="1"/>
  <c r="AB4" i="102"/>
  <c r="AA5" i="102" l="1"/>
  <c r="AA4" i="102"/>
  <c r="Z5" i="102" l="1"/>
  <c r="Z4" i="102"/>
  <c r="Y5" i="102" l="1"/>
  <c r="Y4" i="102"/>
  <c r="X5" i="102" l="1"/>
  <c r="X4" i="102"/>
  <c r="W5" i="102" l="1"/>
  <c r="W4" i="102"/>
  <c r="V5" i="102" l="1"/>
  <c r="V4" i="102"/>
  <c r="U5" i="102" l="1"/>
  <c r="U4" i="102"/>
  <c r="T5" i="102" l="1"/>
  <c r="T4" i="102"/>
  <c r="S5" i="102" l="1"/>
  <c r="S4" i="102"/>
  <c r="R5" i="102" l="1"/>
  <c r="R4" i="102"/>
  <c r="Q5" i="102" l="1"/>
  <c r="Q4" i="102"/>
  <c r="P5" i="102" l="1"/>
  <c r="P4" i="102"/>
  <c r="O5" i="102" l="1"/>
  <c r="O4" i="102"/>
  <c r="N5" i="102" l="1"/>
  <c r="N4" i="102"/>
  <c r="M5" i="102" l="1"/>
  <c r="M4" i="102"/>
  <c r="L5" i="102" l="1"/>
  <c r="L4" i="102"/>
  <c r="K5" i="102" l="1"/>
  <c r="K4" i="102"/>
  <c r="J5" i="102" l="1"/>
  <c r="J4" i="102"/>
  <c r="CE11" i="1" l="1"/>
  <c r="CP14" i="1" s="1"/>
  <c r="CE10" i="1"/>
  <c r="CP13" i="1" s="1"/>
  <c r="I5" i="102"/>
  <c r="I4" i="102"/>
  <c r="CE12" i="1" l="1"/>
  <c r="CP15" i="1" s="1"/>
  <c r="H5" i="102"/>
  <c r="H4" i="102"/>
  <c r="G5" i="102" l="1"/>
  <c r="G4" i="102"/>
  <c r="F5" i="102" l="1"/>
  <c r="F4" i="102"/>
  <c r="E5" i="102" l="1"/>
  <c r="E4" i="102"/>
  <c r="D5" i="102" l="1"/>
  <c r="D4" i="102"/>
  <c r="B5" i="102" l="1"/>
  <c r="B4" i="102"/>
  <c r="AI8" i="102"/>
  <c r="AG8" i="102"/>
  <c r="AG7" i="102"/>
  <c r="AI7" i="102" s="1"/>
  <c r="C5" i="102"/>
  <c r="AI5" i="102" s="1"/>
  <c r="C4" i="102"/>
  <c r="AI4" i="102" s="1"/>
  <c r="AI9" i="102" l="1"/>
  <c r="AJ4" i="102"/>
  <c r="AF5" i="101"/>
  <c r="AF4" i="101"/>
  <c r="AE5" i="101" l="1"/>
  <c r="AE4" i="101"/>
  <c r="AD5" i="101" l="1"/>
  <c r="AD4" i="101"/>
  <c r="AC5" i="101" l="1"/>
  <c r="AC4" i="101"/>
  <c r="AB5" i="101" l="1"/>
  <c r="AB4" i="101"/>
  <c r="AA5" i="101" l="1"/>
  <c r="AA4" i="101"/>
  <c r="Z5" i="101" l="1"/>
  <c r="Z4" i="101"/>
  <c r="Y5" i="101" l="1"/>
  <c r="Y4" i="101"/>
  <c r="X5" i="101" l="1"/>
  <c r="X4" i="101"/>
  <c r="W5" i="101" l="1"/>
  <c r="W4" i="101"/>
  <c r="V5" i="101" l="1"/>
  <c r="V4" i="101"/>
  <c r="U5" i="101" l="1"/>
  <c r="U4" i="101"/>
  <c r="T5" i="101" l="1"/>
  <c r="T4" i="101"/>
  <c r="S5" i="101" l="1"/>
  <c r="S4" i="101"/>
  <c r="R5" i="101"/>
  <c r="R4" i="101"/>
  <c r="Q5" i="101" l="1"/>
  <c r="Q4" i="101"/>
  <c r="P5" i="101" l="1"/>
  <c r="P4" i="101"/>
  <c r="O5" i="101" l="1"/>
  <c r="O4" i="101"/>
  <c r="N5" i="101" l="1"/>
  <c r="N4" i="101"/>
  <c r="M5" i="101" l="1"/>
  <c r="M4" i="101"/>
  <c r="L5" i="101" l="1"/>
  <c r="L4" i="101"/>
  <c r="CD11" i="1" l="1"/>
  <c r="CO14" i="1" s="1"/>
  <c r="CD10" i="1"/>
  <c r="CO13" i="1" s="1"/>
  <c r="K5" i="101"/>
  <c r="K4" i="101"/>
  <c r="J5" i="101"/>
  <c r="J4" i="101"/>
  <c r="CD12" i="1" l="1"/>
  <c r="CO15" i="1" s="1"/>
  <c r="I5" i="101"/>
  <c r="I4" i="101"/>
  <c r="H5" i="101" l="1"/>
  <c r="H4" i="101"/>
  <c r="G5" i="101" l="1"/>
  <c r="G4" i="101"/>
  <c r="F5" i="101" l="1"/>
  <c r="F4" i="101"/>
  <c r="E5" i="101" l="1"/>
  <c r="E4" i="101"/>
  <c r="D5" i="101" l="1"/>
  <c r="D4" i="101"/>
  <c r="AG8" i="101" l="1"/>
  <c r="AI8" i="101" s="1"/>
  <c r="AG7" i="101"/>
  <c r="C5" i="101"/>
  <c r="AI5" i="101"/>
  <c r="C4" i="101"/>
  <c r="AJ4" i="101" s="1"/>
  <c r="AI4" i="101" l="1"/>
  <c r="AI7" i="101"/>
  <c r="AI9" i="101" s="1"/>
  <c r="AG5" i="100"/>
  <c r="AG4" i="100"/>
  <c r="AF5" i="100" l="1"/>
  <c r="AF4" i="100"/>
  <c r="AE5" i="100" l="1"/>
  <c r="AE4" i="100"/>
  <c r="AD5" i="100" l="1"/>
  <c r="AD4" i="100"/>
  <c r="AC5" i="100" l="1"/>
  <c r="AC4" i="100"/>
  <c r="AB5" i="100" l="1"/>
  <c r="AB4" i="100"/>
  <c r="AA5" i="100" l="1"/>
  <c r="AA4" i="100"/>
  <c r="Z5" i="100" l="1"/>
  <c r="Z4" i="100"/>
  <c r="Y5" i="100" l="1"/>
  <c r="Y4" i="100"/>
  <c r="X5" i="100" l="1"/>
  <c r="X4" i="100"/>
  <c r="W5" i="100" l="1"/>
  <c r="W4" i="100"/>
  <c r="V5" i="100" l="1"/>
  <c r="V4" i="100"/>
  <c r="U5" i="100" l="1"/>
  <c r="U4" i="100"/>
  <c r="CC11" i="1" l="1"/>
  <c r="CN14" i="1" s="1"/>
  <c r="CC10" i="1"/>
  <c r="CN13" i="1" s="1"/>
  <c r="T5" i="100"/>
  <c r="T4" i="100"/>
  <c r="CC12" i="1" l="1"/>
  <c r="CN15" i="1" s="1"/>
  <c r="S5" i="100"/>
  <c r="S4" i="100"/>
  <c r="R5" i="100" l="1"/>
  <c r="R4" i="100"/>
  <c r="Q5" i="100" l="1"/>
  <c r="Q4" i="100"/>
  <c r="P5" i="100" l="1"/>
  <c r="P4" i="100"/>
  <c r="O5" i="100" l="1"/>
  <c r="O4" i="100"/>
  <c r="N5" i="100" l="1"/>
  <c r="N4" i="100"/>
  <c r="M5" i="100" l="1"/>
  <c r="M4" i="100"/>
  <c r="L5" i="100" l="1"/>
  <c r="L4" i="100"/>
  <c r="K5" i="100" l="1"/>
  <c r="K4" i="100"/>
  <c r="J5" i="100" l="1"/>
  <c r="J4" i="100"/>
  <c r="I5" i="100" l="1"/>
  <c r="I4" i="100"/>
  <c r="H5" i="100" l="1"/>
  <c r="H4" i="100"/>
  <c r="G5" i="100" l="1"/>
  <c r="G4" i="100"/>
  <c r="F5" i="100" l="1"/>
  <c r="F4" i="100"/>
  <c r="E5" i="100" l="1"/>
  <c r="E4" i="100"/>
  <c r="D5" i="100" l="1"/>
  <c r="D4" i="100"/>
  <c r="B5" i="100" l="1"/>
  <c r="B4" i="100"/>
  <c r="AG8" i="100"/>
  <c r="AI8" i="100" s="1"/>
  <c r="AG7" i="100"/>
  <c r="AI7" i="100" s="1"/>
  <c r="C5" i="100"/>
  <c r="C4" i="100"/>
  <c r="AI4" i="100" s="1"/>
  <c r="AI9" i="100" l="1"/>
  <c r="AJ4" i="100"/>
  <c r="AI5" i="100"/>
  <c r="AE5" i="98"/>
  <c r="AE4" i="98"/>
  <c r="AD5" i="98" l="1"/>
  <c r="AD4" i="98"/>
  <c r="AC5" i="98" l="1"/>
  <c r="AC4" i="98"/>
  <c r="AB5" i="98" l="1"/>
  <c r="AB4" i="98"/>
  <c r="AA5" i="98" l="1"/>
  <c r="AA4" i="98"/>
  <c r="Z5" i="98" l="1"/>
  <c r="Z4" i="98"/>
  <c r="Y5" i="98" l="1"/>
  <c r="Y4" i="98"/>
  <c r="X5" i="98" l="1"/>
  <c r="X4" i="98"/>
  <c r="W5" i="98" l="1"/>
  <c r="W4" i="98"/>
  <c r="V5" i="98" l="1"/>
  <c r="V4" i="98"/>
  <c r="U5" i="98" l="1"/>
  <c r="U4" i="98"/>
  <c r="T5" i="98" l="1"/>
  <c r="T4" i="98"/>
  <c r="S5" i="98" l="1"/>
  <c r="S4" i="98"/>
  <c r="R5" i="98" l="1"/>
  <c r="R4" i="98"/>
  <c r="Q5" i="98" l="1"/>
  <c r="Q4" i="98"/>
  <c r="P5" i="98" l="1"/>
  <c r="P4" i="98"/>
  <c r="O5" i="98" l="1"/>
  <c r="O4" i="98"/>
  <c r="N5" i="98" l="1"/>
  <c r="N4" i="98"/>
  <c r="M5" i="98" l="1"/>
  <c r="M4" i="98"/>
  <c r="L5" i="98" l="1"/>
  <c r="L4" i="98"/>
  <c r="CB11" i="1" l="1"/>
  <c r="CM14" i="1" s="1"/>
  <c r="CB10" i="1"/>
  <c r="CM13" i="1" s="1"/>
  <c r="K5" i="98"/>
  <c r="K4" i="98"/>
  <c r="CB12" i="1" l="1"/>
  <c r="CM15" i="1" s="1"/>
  <c r="J5" i="98"/>
  <c r="J4" i="98"/>
  <c r="I5" i="98" l="1"/>
  <c r="I4" i="98"/>
  <c r="H5" i="98" l="1"/>
  <c r="H4" i="98"/>
  <c r="G5" i="98" l="1"/>
  <c r="G4" i="98"/>
  <c r="F5" i="98" l="1"/>
  <c r="F4" i="98"/>
  <c r="E5" i="98" l="1"/>
  <c r="E4" i="98"/>
  <c r="D5" i="98" l="1"/>
  <c r="D4" i="98"/>
  <c r="CA11" i="1" l="1"/>
  <c r="CL14" i="1" s="1"/>
  <c r="CA10" i="1"/>
  <c r="CL13" i="1" s="1"/>
  <c r="B5" i="98"/>
  <c r="B4" i="98"/>
  <c r="AI8" i="98"/>
  <c r="AG8" i="98"/>
  <c r="AG7" i="98"/>
  <c r="AI7" i="98" s="1"/>
  <c r="AI9" i="98" s="1"/>
  <c r="C5" i="98"/>
  <c r="C4" i="98"/>
  <c r="AJ4" i="98" s="1"/>
  <c r="CA12" i="1" l="1"/>
  <c r="CL15" i="1" s="1"/>
  <c r="AI5" i="98"/>
  <c r="AI4" i="98"/>
  <c r="AG5" i="97"/>
  <c r="AG4" i="97"/>
  <c r="AF5" i="97" l="1"/>
  <c r="AF4" i="97"/>
  <c r="AE5" i="97" l="1"/>
  <c r="AE4" i="97"/>
  <c r="AD5" i="97" l="1"/>
  <c r="AD4" i="97"/>
  <c r="AC5" i="97" l="1"/>
  <c r="AC4" i="97"/>
  <c r="AB5" i="97" l="1"/>
  <c r="AB4" i="97"/>
  <c r="AA5" i="97" l="1"/>
  <c r="AA4" i="97"/>
  <c r="Z5" i="97" l="1"/>
  <c r="Z4" i="97"/>
  <c r="Y5" i="97" l="1"/>
  <c r="Y4" i="97"/>
  <c r="X5" i="97" l="1"/>
  <c r="X4" i="97"/>
  <c r="W5" i="97" l="1"/>
  <c r="W4" i="97"/>
  <c r="V5" i="97" l="1"/>
  <c r="V4" i="97"/>
  <c r="U5" i="97" l="1"/>
  <c r="U4" i="97"/>
  <c r="T5" i="97" l="1"/>
  <c r="T4" i="97"/>
  <c r="S5" i="97" l="1"/>
  <c r="S4" i="97"/>
  <c r="R5" i="97" l="1"/>
  <c r="R4" i="97"/>
  <c r="Q5" i="97" l="1"/>
  <c r="Q4" i="97"/>
  <c r="P5" i="97" l="1"/>
  <c r="P4" i="97"/>
  <c r="O5" i="97" l="1"/>
  <c r="O4" i="97"/>
  <c r="N5" i="97" l="1"/>
  <c r="N4" i="97"/>
  <c r="M5" i="97" l="1"/>
  <c r="M4" i="97"/>
  <c r="L5" i="97" l="1"/>
  <c r="L4" i="97"/>
  <c r="K5" i="97" l="1"/>
  <c r="K4" i="97"/>
  <c r="J5" i="97" l="1"/>
  <c r="J4" i="97"/>
  <c r="I5" i="97" l="1"/>
  <c r="I4" i="97"/>
  <c r="H5" i="97" l="1"/>
  <c r="H4" i="97"/>
  <c r="G5" i="97" l="1"/>
  <c r="G4" i="97"/>
  <c r="F5" i="97" l="1"/>
  <c r="F4" i="97"/>
  <c r="E5" i="97" l="1"/>
  <c r="E4" i="97"/>
  <c r="D5" i="97" l="1"/>
  <c r="D4" i="97"/>
  <c r="B5" i="97" l="1"/>
  <c r="AI5" i="97" s="1"/>
  <c r="B4" i="97"/>
  <c r="AG8" i="97"/>
  <c r="AI8" i="97" s="1"/>
  <c r="AG7" i="97"/>
  <c r="AI7" i="97" s="1"/>
  <c r="C5" i="97"/>
  <c r="C4" i="97"/>
  <c r="AJ4" i="97" s="1"/>
  <c r="AI9" i="97" l="1"/>
  <c r="AI4" i="97"/>
  <c r="AG5" i="96"/>
  <c r="AG4" i="96"/>
  <c r="AF5" i="96" l="1"/>
  <c r="AF4" i="96"/>
  <c r="AE5" i="96" l="1"/>
  <c r="AE4" i="96"/>
  <c r="AD5" i="96" l="1"/>
  <c r="AD4" i="96"/>
  <c r="AC5" i="96" l="1"/>
  <c r="AC4" i="96"/>
  <c r="AB5" i="96"/>
  <c r="AB4" i="96"/>
  <c r="AA5" i="96" l="1"/>
  <c r="AA4" i="96"/>
  <c r="Z5" i="96" l="1"/>
  <c r="Z4" i="96"/>
  <c r="Y5" i="96" l="1"/>
  <c r="Y4" i="96"/>
  <c r="X5" i="96" l="1"/>
  <c r="X4" i="96"/>
  <c r="BZ11" i="1" l="1"/>
  <c r="CK14" i="1" s="1"/>
  <c r="BZ10" i="1"/>
  <c r="CK13" i="1" s="1"/>
  <c r="BY11" i="1"/>
  <c r="BY10" i="1"/>
  <c r="W5" i="96"/>
  <c r="V5" i="96"/>
  <c r="U5" i="96"/>
  <c r="W4" i="96"/>
  <c r="V4" i="96"/>
  <c r="U4" i="96"/>
  <c r="T5" i="96"/>
  <c r="T4" i="96"/>
  <c r="CJ14" i="1" l="1"/>
  <c r="CJ13" i="1"/>
  <c r="BY12" i="1"/>
  <c r="BZ12" i="1"/>
  <c r="CK15" i="1" s="1"/>
  <c r="S5" i="96"/>
  <c r="S4" i="96"/>
  <c r="CJ15" i="1" l="1"/>
  <c r="R5" i="96"/>
  <c r="R4" i="96"/>
  <c r="Q5" i="96" l="1"/>
  <c r="Q4" i="96"/>
  <c r="P5" i="96" l="1"/>
  <c r="P4" i="96"/>
  <c r="O5" i="96"/>
  <c r="O4" i="96"/>
  <c r="N5" i="96" l="1"/>
  <c r="N4" i="96"/>
  <c r="M5" i="96" l="1"/>
  <c r="M4" i="96"/>
  <c r="L5" i="96" l="1"/>
  <c r="L4" i="96"/>
  <c r="K5" i="96" l="1"/>
  <c r="K4" i="96"/>
  <c r="J5" i="96" l="1"/>
  <c r="J4" i="96"/>
  <c r="I5" i="96" l="1"/>
  <c r="I4" i="96"/>
  <c r="H5" i="96" l="1"/>
  <c r="H4" i="96"/>
  <c r="G5" i="96"/>
  <c r="G4" i="96"/>
  <c r="F5" i="96" l="1"/>
  <c r="F4" i="96"/>
  <c r="E5" i="96" l="1"/>
  <c r="E4" i="96"/>
  <c r="D5" i="96" l="1"/>
  <c r="D4" i="96"/>
  <c r="C4" i="96" l="1"/>
  <c r="B5" i="96" l="1"/>
  <c r="B4" i="96"/>
  <c r="AI8" i="96"/>
  <c r="AG8" i="96"/>
  <c r="AG7" i="96"/>
  <c r="AI7" i="96" s="1"/>
  <c r="AI9" i="96" s="1"/>
  <c r="C5" i="96"/>
  <c r="AJ4" i="96"/>
  <c r="AF5" i="95"/>
  <c r="AF4" i="95"/>
  <c r="AI5" i="96" l="1"/>
  <c r="AI4" i="96"/>
  <c r="AE5" i="95"/>
  <c r="AE4" i="95"/>
  <c r="AD5" i="95" l="1"/>
  <c r="AD4" i="95"/>
  <c r="AC5" i="95"/>
  <c r="AC4" i="95"/>
  <c r="AB5" i="95" l="1"/>
  <c r="AB4" i="95"/>
  <c r="AA5" i="95" l="1"/>
  <c r="AA4" i="95"/>
  <c r="Z5" i="95" l="1"/>
  <c r="Z4" i="95"/>
  <c r="Y5" i="95" l="1"/>
  <c r="Y4" i="95"/>
  <c r="X5" i="95" l="1"/>
  <c r="X4" i="95"/>
  <c r="W5" i="95" l="1"/>
  <c r="W4" i="95"/>
  <c r="V5" i="95" l="1"/>
  <c r="V4" i="95"/>
  <c r="U5" i="95" l="1"/>
  <c r="U4" i="95"/>
  <c r="T5" i="95" l="1"/>
  <c r="T4" i="95"/>
  <c r="S5" i="95" l="1"/>
  <c r="S4" i="95"/>
  <c r="R5" i="95" l="1"/>
  <c r="R4" i="95"/>
  <c r="Q5" i="95" l="1"/>
  <c r="Q4" i="95"/>
  <c r="P5" i="95" l="1"/>
  <c r="P4" i="95"/>
  <c r="O5" i="95" l="1"/>
  <c r="O4" i="95"/>
  <c r="N5" i="95" l="1"/>
  <c r="N4" i="95"/>
  <c r="M5" i="95" l="1"/>
  <c r="M4" i="95"/>
  <c r="L5" i="95" l="1"/>
  <c r="L4" i="95"/>
  <c r="K5" i="95" l="1"/>
  <c r="K4" i="95"/>
  <c r="J5" i="95" l="1"/>
  <c r="J4" i="95"/>
  <c r="I5" i="95" l="1"/>
  <c r="I4" i="95"/>
  <c r="B8" i="95" l="1"/>
  <c r="B7" i="95"/>
  <c r="AG8" i="95"/>
  <c r="AG7" i="95"/>
  <c r="H5" i="95"/>
  <c r="H4" i="95"/>
  <c r="G5" i="95" l="1"/>
  <c r="G4" i="95"/>
  <c r="F5" i="95" l="1"/>
  <c r="F4" i="95"/>
  <c r="E5" i="95" l="1"/>
  <c r="E4" i="95"/>
  <c r="D5" i="95" l="1"/>
  <c r="D4" i="95"/>
  <c r="BX11" i="1" l="1"/>
  <c r="CI14" i="1" s="1"/>
  <c r="BX10" i="1"/>
  <c r="CI13" i="1" s="1"/>
  <c r="B5" i="95"/>
  <c r="AI5" i="95" s="1"/>
  <c r="B4" i="95"/>
  <c r="AI8" i="95"/>
  <c r="AI7" i="95"/>
  <c r="C5" i="95"/>
  <c r="C4" i="95"/>
  <c r="AJ4" i="95" s="1"/>
  <c r="BX12" i="1" l="1"/>
  <c r="CI15" i="1" s="1"/>
  <c r="AI9" i="95"/>
  <c r="AI4" i="95"/>
  <c r="AG5" i="94"/>
  <c r="AG4" i="94"/>
  <c r="AF5" i="94" l="1"/>
  <c r="AF4" i="94"/>
  <c r="AE5" i="94" l="1"/>
  <c r="AE4" i="94"/>
  <c r="AD5" i="94" l="1"/>
  <c r="AD4" i="94"/>
  <c r="AC5" i="94" l="1"/>
  <c r="AC4" i="94"/>
  <c r="AB5" i="94" l="1"/>
  <c r="AA5" i="94"/>
  <c r="AB4" i="94"/>
  <c r="AA4" i="94"/>
  <c r="Z5" i="94" l="1"/>
  <c r="Z4" i="94"/>
  <c r="Y5" i="94" l="1"/>
  <c r="Y4" i="94"/>
  <c r="X5" i="94" l="1"/>
  <c r="X4" i="94"/>
  <c r="W5" i="94" l="1"/>
  <c r="W4" i="94"/>
  <c r="V5" i="94" l="1"/>
  <c r="U5" i="94"/>
  <c r="T5" i="94"/>
  <c r="S5" i="94"/>
  <c r="V4" i="94"/>
  <c r="U4" i="94"/>
  <c r="T4" i="94"/>
  <c r="S4" i="94"/>
  <c r="R5" i="94" l="1"/>
  <c r="R4" i="94"/>
  <c r="Q5" i="94" l="1"/>
  <c r="Q4" i="94"/>
  <c r="P5" i="94" l="1"/>
  <c r="P4" i="94"/>
  <c r="O5" i="94" l="1"/>
  <c r="O4" i="94"/>
  <c r="N5" i="94"/>
  <c r="N4" i="94"/>
  <c r="M5" i="94"/>
  <c r="M4" i="94"/>
  <c r="L5" i="94" l="1"/>
  <c r="L4" i="94"/>
  <c r="K4" i="94" l="1"/>
  <c r="K5" i="94"/>
  <c r="J5" i="94" l="1"/>
  <c r="J4" i="94"/>
  <c r="I5" i="94" l="1"/>
  <c r="I4" i="94"/>
  <c r="H5" i="94" l="1"/>
  <c r="H4" i="94"/>
  <c r="G5" i="94" l="1"/>
  <c r="G4" i="94"/>
  <c r="F5" i="94" l="1"/>
  <c r="F4" i="94"/>
  <c r="E5" i="94" l="1"/>
  <c r="E4" i="94"/>
  <c r="D5" i="94" l="1"/>
  <c r="D4" i="94"/>
  <c r="B5" i="94" l="1"/>
  <c r="B4" i="94"/>
  <c r="AI8" i="94"/>
  <c r="AG8" i="94"/>
  <c r="AG7" i="94"/>
  <c r="AI7" i="94" s="1"/>
  <c r="AI9" i="94" s="1"/>
  <c r="C5" i="94"/>
  <c r="C4" i="94"/>
  <c r="AJ4" i="94" s="1"/>
  <c r="AI4" i="94" l="1"/>
  <c r="AI5" i="94"/>
  <c r="BW11" i="1"/>
  <c r="CH14" i="1" s="1"/>
  <c r="BW10" i="1"/>
  <c r="CH13" i="1" s="1"/>
  <c r="AF5" i="92"/>
  <c r="AF4" i="92"/>
  <c r="BW12" i="1" l="1"/>
  <c r="CH15" i="1" s="1"/>
  <c r="AE5" i="92"/>
  <c r="AE4" i="92"/>
  <c r="AD4" i="92" l="1"/>
  <c r="AC4" i="92"/>
  <c r="AD5" i="92"/>
  <c r="AC5" i="92" l="1"/>
  <c r="AB5" i="92" l="1"/>
  <c r="AB4" i="92"/>
  <c r="AA5" i="92" l="1"/>
  <c r="AA4" i="92"/>
  <c r="Z5" i="92" l="1"/>
  <c r="Z4" i="92"/>
  <c r="Y5" i="92" l="1"/>
  <c r="Y4" i="92"/>
  <c r="X5" i="92" l="1"/>
  <c r="X4" i="92"/>
  <c r="W5" i="92" l="1"/>
  <c r="W4" i="92"/>
  <c r="V5" i="92" l="1"/>
  <c r="V4" i="92"/>
  <c r="U5" i="92" l="1"/>
  <c r="U4" i="92"/>
  <c r="T5" i="92" l="1"/>
  <c r="T4" i="92"/>
  <c r="S5" i="92" l="1"/>
  <c r="S4" i="92"/>
  <c r="R5" i="92" l="1"/>
  <c r="R4" i="92"/>
  <c r="Q5" i="92" l="1"/>
  <c r="Q4" i="92"/>
  <c r="P5" i="92"/>
  <c r="P4" i="92"/>
  <c r="O5" i="92" l="1"/>
  <c r="O4" i="92"/>
  <c r="N5" i="92" l="1"/>
  <c r="N4" i="92"/>
  <c r="M5" i="92" l="1"/>
  <c r="M4" i="92"/>
  <c r="L5" i="92" l="1"/>
  <c r="L4" i="92"/>
  <c r="K5" i="92" l="1"/>
  <c r="K4" i="92"/>
  <c r="J5" i="92" l="1"/>
  <c r="J4" i="92"/>
  <c r="I5" i="92" l="1"/>
  <c r="I4" i="92"/>
  <c r="H5" i="92" l="1"/>
  <c r="H4" i="92"/>
  <c r="G5" i="92" l="1"/>
  <c r="G4" i="92"/>
  <c r="F5" i="92" l="1"/>
  <c r="F4" i="92"/>
  <c r="E5" i="92" l="1"/>
  <c r="E4" i="92"/>
  <c r="D5" i="92" l="1"/>
  <c r="D4" i="92"/>
  <c r="B5" i="92" l="1"/>
  <c r="B4" i="92"/>
  <c r="AG8" i="92"/>
  <c r="AI8" i="92" s="1"/>
  <c r="AG7" i="92"/>
  <c r="AI7" i="92" s="1"/>
  <c r="C5" i="92"/>
  <c r="AI5" i="92" s="1"/>
  <c r="C4" i="92"/>
  <c r="AJ4" i="92" s="1"/>
  <c r="AI9" i="92" l="1"/>
  <c r="AI4" i="92"/>
  <c r="AG5" i="91"/>
  <c r="AG4" i="91"/>
  <c r="AF5" i="91" l="1"/>
  <c r="AF4" i="91"/>
  <c r="AE5" i="91" l="1"/>
  <c r="AE4" i="91"/>
  <c r="BV11" i="1" l="1"/>
  <c r="CG14" i="1" s="1"/>
  <c r="BV10" i="1"/>
  <c r="CG13" i="1" s="1"/>
  <c r="AD5" i="91"/>
  <c r="AD4" i="91"/>
  <c r="BV12" i="1" l="1"/>
  <c r="CG15" i="1" s="1"/>
  <c r="AC5" i="91"/>
  <c r="AC4" i="91"/>
  <c r="AB5" i="91"/>
  <c r="AB4" i="91"/>
  <c r="AA5" i="91" l="1"/>
  <c r="AA4" i="91"/>
  <c r="Z5" i="91" l="1"/>
  <c r="Z4" i="91"/>
  <c r="Y5" i="91" l="1"/>
  <c r="Y4" i="91"/>
  <c r="X5" i="91" l="1"/>
  <c r="X4" i="91"/>
  <c r="W5" i="91" l="1"/>
  <c r="W4" i="91"/>
  <c r="V5" i="91" l="1"/>
  <c r="V4" i="91"/>
  <c r="U5" i="91" l="1"/>
  <c r="U4" i="91"/>
  <c r="T5" i="91" l="1"/>
  <c r="T4" i="91"/>
  <c r="S5" i="91" l="1"/>
  <c r="S4" i="91"/>
  <c r="R56" i="91" l="1"/>
  <c r="R4" i="91"/>
  <c r="R5" i="91"/>
  <c r="Q56" i="91" l="1"/>
  <c r="Q4" i="91"/>
  <c r="Q5" i="91"/>
  <c r="P56" i="91" l="1"/>
  <c r="P4" i="91" s="1"/>
  <c r="P5" i="91"/>
  <c r="O4" i="91" l="1"/>
  <c r="O5" i="91"/>
  <c r="L56" i="91" l="1"/>
  <c r="L55" i="91"/>
  <c r="L54" i="91"/>
  <c r="M56" i="91"/>
  <c r="M55" i="91"/>
  <c r="M54" i="91"/>
  <c r="L6" i="91"/>
  <c r="M6" i="91"/>
  <c r="N5" i="91"/>
  <c r="N4" i="91"/>
  <c r="K5" i="91" l="1"/>
  <c r="K4" i="91"/>
  <c r="J5" i="91" l="1"/>
  <c r="J4" i="91"/>
  <c r="I5" i="91" l="1"/>
  <c r="I4" i="91"/>
  <c r="H5" i="91" l="1"/>
  <c r="H4" i="91"/>
  <c r="G5" i="91" l="1"/>
  <c r="G4" i="91"/>
  <c r="AG8" i="91" l="1"/>
  <c r="AG7" i="91"/>
  <c r="F5" i="91"/>
  <c r="E5" i="91"/>
  <c r="D5" i="91"/>
  <c r="C5" i="91"/>
  <c r="AI5" i="91" s="1"/>
  <c r="B5" i="91"/>
  <c r="F4" i="91"/>
  <c r="AI4" i="91" s="1"/>
  <c r="E4" i="91"/>
  <c r="D4" i="91"/>
  <c r="C4" i="91"/>
  <c r="B4" i="91"/>
  <c r="AI7" i="91" l="1"/>
  <c r="AI8" i="91"/>
  <c r="AJ4" i="91"/>
  <c r="AI9" i="91" l="1"/>
  <c r="AG5" i="89"/>
  <c r="AG4" i="89"/>
  <c r="AF5" i="89" l="1"/>
  <c r="AF4" i="89"/>
  <c r="AE5" i="89" l="1"/>
  <c r="AE4" i="89"/>
  <c r="AD5" i="89" l="1"/>
  <c r="AD4" i="89"/>
  <c r="AC56" i="89" l="1"/>
  <c r="AC4" i="89"/>
  <c r="AC6" i="89"/>
  <c r="AC5" i="89"/>
  <c r="AB5" i="89" l="1"/>
  <c r="AB4" i="89"/>
  <c r="AA5" i="89" l="1"/>
  <c r="AA4" i="89"/>
  <c r="Z5" i="89" l="1"/>
  <c r="Z4" i="89"/>
  <c r="Y5" i="89" l="1"/>
  <c r="Y4" i="89"/>
  <c r="BU11" i="1" l="1"/>
  <c r="CF14" i="1" s="1"/>
  <c r="BU10" i="1"/>
  <c r="CF13" i="1" s="1"/>
  <c r="X5" i="89"/>
  <c r="X4" i="89"/>
  <c r="BU12" i="1" l="1"/>
  <c r="CF15" i="1" s="1"/>
  <c r="W5" i="89"/>
  <c r="W4" i="89"/>
  <c r="V5" i="89" l="1"/>
  <c r="V4" i="89"/>
  <c r="U5" i="89" l="1"/>
  <c r="U4" i="89"/>
  <c r="T5" i="89" l="1"/>
  <c r="T4" i="89"/>
  <c r="S5" i="89" l="1"/>
  <c r="S4" i="89"/>
  <c r="R4" i="89" l="1"/>
  <c r="R5" i="89"/>
  <c r="Q5" i="89" l="1"/>
  <c r="Q4" i="89"/>
  <c r="P5" i="89" l="1"/>
  <c r="P4" i="89"/>
  <c r="O5" i="89" l="1"/>
  <c r="O4" i="89"/>
  <c r="N5" i="89" l="1"/>
  <c r="N4" i="89"/>
  <c r="M5" i="89" l="1"/>
  <c r="M4" i="89"/>
  <c r="L5" i="89" l="1"/>
  <c r="L4" i="89"/>
  <c r="K5" i="89" l="1"/>
  <c r="K4" i="89"/>
  <c r="J5" i="89" l="1"/>
  <c r="J4" i="89"/>
  <c r="I5" i="89" l="1"/>
  <c r="I4" i="89"/>
  <c r="H5" i="89" l="1"/>
  <c r="H4" i="89"/>
  <c r="G5" i="89" l="1"/>
  <c r="G4" i="89"/>
  <c r="F5" i="89" l="1"/>
  <c r="F4" i="89"/>
  <c r="E5" i="89" l="1"/>
  <c r="E4" i="89"/>
  <c r="D5" i="89" l="1"/>
  <c r="D4" i="89"/>
  <c r="B5" i="89" l="1"/>
  <c r="B4" i="89"/>
  <c r="AG8" i="89"/>
  <c r="AI8" i="89" s="1"/>
  <c r="AG7" i="89"/>
  <c r="C5" i="89"/>
  <c r="AI5" i="89"/>
  <c r="C4" i="89"/>
  <c r="AJ4" i="89" s="1"/>
  <c r="AI7" i="89" l="1"/>
  <c r="AI9" i="89" s="1"/>
  <c r="AI4" i="89"/>
  <c r="AF5" i="88"/>
  <c r="AF4" i="88"/>
  <c r="AE5" i="88" l="1"/>
  <c r="AE4" i="88"/>
  <c r="AD5" i="88" l="1"/>
  <c r="AD4" i="88"/>
  <c r="AC5" i="88" l="1"/>
  <c r="AC4" i="88"/>
  <c r="AB5" i="88" l="1"/>
  <c r="AB4" i="88"/>
  <c r="AA5" i="88" l="1"/>
  <c r="AA4" i="88"/>
  <c r="Z5" i="88" l="1"/>
  <c r="Z4" i="88"/>
  <c r="Y5" i="88" l="1"/>
  <c r="Y4" i="88"/>
  <c r="X5" i="88" l="1"/>
  <c r="X4" i="88"/>
  <c r="W5" i="88" l="1"/>
  <c r="W4" i="88"/>
  <c r="V5" i="88" l="1"/>
  <c r="V4" i="88"/>
  <c r="BT11" i="1" l="1"/>
  <c r="CE14" i="1" s="1"/>
  <c r="BT10" i="1"/>
  <c r="CE13" i="1" s="1"/>
  <c r="U5" i="88"/>
  <c r="U4" i="88"/>
  <c r="BT12" i="1" l="1"/>
  <c r="CE15" i="1" s="1"/>
  <c r="T5" i="88"/>
  <c r="T4" i="88"/>
  <c r="S5" i="88" l="1"/>
  <c r="S4" i="88"/>
  <c r="R5" i="88" l="1"/>
  <c r="R4" i="88"/>
  <c r="Q5" i="88" l="1"/>
  <c r="Q4" i="88"/>
  <c r="P5" i="88" l="1"/>
  <c r="P4" i="88"/>
  <c r="O5" i="88" l="1"/>
  <c r="O4" i="88"/>
  <c r="N5" i="88" l="1"/>
  <c r="N4" i="88"/>
  <c r="M5" i="88" l="1"/>
  <c r="M4" i="88"/>
  <c r="L5" i="88" l="1"/>
  <c r="L4" i="88"/>
  <c r="K5" i="88" l="1"/>
  <c r="K4" i="88"/>
  <c r="J5" i="88" l="1"/>
  <c r="J4" i="88"/>
  <c r="H6" i="88" l="1"/>
  <c r="H5" i="88" s="1"/>
  <c r="H4" i="88"/>
  <c r="I5" i="88"/>
  <c r="I4" i="88"/>
  <c r="G5" i="88" l="1"/>
  <c r="G4" i="88"/>
  <c r="F5" i="88" l="1"/>
  <c r="F4" i="88"/>
  <c r="E5" i="88" l="1"/>
  <c r="E4" i="88"/>
  <c r="D5" i="88" l="1"/>
  <c r="D4" i="88"/>
  <c r="AI8" i="88" l="1"/>
  <c r="AG8" i="88"/>
  <c r="AG7" i="88"/>
  <c r="AI7" i="88" s="1"/>
  <c r="C5" i="88"/>
  <c r="AI5" i="88"/>
  <c r="C4" i="88"/>
  <c r="AJ4" i="88" s="1"/>
  <c r="AI9" i="88" l="1"/>
  <c r="AI4" i="88"/>
  <c r="BS11" i="1"/>
  <c r="CD14" i="1" s="1"/>
  <c r="BS10" i="1"/>
  <c r="CD13" i="1" s="1"/>
  <c r="AG5" i="87"/>
  <c r="AG4" i="87"/>
  <c r="BS12" i="1" l="1"/>
  <c r="CD15" i="1" s="1"/>
  <c r="AF5" i="87"/>
  <c r="AF4" i="87"/>
  <c r="AE5" i="87" l="1"/>
  <c r="AE4" i="87"/>
  <c r="AD5" i="87" l="1"/>
  <c r="AD4" i="87"/>
  <c r="AC5" i="87" l="1"/>
  <c r="AC4" i="87"/>
  <c r="AB5" i="87" l="1"/>
  <c r="AB4" i="87"/>
  <c r="AA5" i="87" l="1"/>
  <c r="AA4" i="87"/>
  <c r="Z5" i="87" l="1"/>
  <c r="Z4" i="87"/>
  <c r="Y5" i="87" l="1"/>
  <c r="Y4" i="87"/>
  <c r="X5" i="87" l="1"/>
  <c r="X4" i="87"/>
  <c r="W5" i="87" l="1"/>
  <c r="W4" i="87"/>
  <c r="V5" i="87" l="1"/>
  <c r="V4" i="87"/>
  <c r="U5" i="87" l="1"/>
  <c r="U4" i="87"/>
  <c r="T5" i="87" l="1"/>
  <c r="T4" i="87"/>
  <c r="S5" i="87" l="1"/>
  <c r="S4" i="87"/>
  <c r="R5" i="87" l="1"/>
  <c r="R4" i="87"/>
  <c r="Q5" i="87" l="1"/>
  <c r="Q4" i="87"/>
  <c r="P5" i="87" l="1"/>
  <c r="P4" i="87"/>
  <c r="O5" i="87" l="1"/>
  <c r="O4" i="87"/>
  <c r="N5" i="87" l="1"/>
  <c r="N4" i="87"/>
  <c r="M5" i="87" l="1"/>
  <c r="M4" i="87"/>
  <c r="L5" i="87" l="1"/>
  <c r="L4" i="87"/>
  <c r="K5" i="87" l="1"/>
  <c r="K4" i="87"/>
  <c r="J5" i="87" l="1"/>
  <c r="J4" i="87"/>
  <c r="I5" i="87" l="1"/>
  <c r="I4" i="87"/>
  <c r="H5" i="87" l="1"/>
  <c r="H4" i="87"/>
  <c r="G5" i="87" l="1"/>
  <c r="G4" i="87"/>
  <c r="F5" i="87" l="1"/>
  <c r="F4" i="87"/>
  <c r="E5" i="87" l="1"/>
  <c r="E4" i="87"/>
  <c r="D5" i="87" l="1"/>
  <c r="D4" i="87"/>
  <c r="AI8" i="87" l="1"/>
  <c r="B5" i="87"/>
  <c r="B4" i="87"/>
  <c r="AG8" i="87"/>
  <c r="AG7" i="87"/>
  <c r="C5" i="87"/>
  <c r="AI5" i="87" s="1"/>
  <c r="C4" i="87"/>
  <c r="AI4" i="87" s="1"/>
  <c r="AJ4" i="87" l="1"/>
  <c r="AI7" i="87"/>
  <c r="AI9" i="87" s="1"/>
  <c r="BR11" i="1"/>
  <c r="CC14" i="1" s="1"/>
  <c r="BR10" i="1"/>
  <c r="CC13" i="1" s="1"/>
  <c r="AF5" i="86"/>
  <c r="AF4" i="86"/>
  <c r="BR12" i="1" l="1"/>
  <c r="CC15" i="1" s="1"/>
  <c r="AE4" i="86"/>
  <c r="AE5" i="86"/>
  <c r="AD5" i="86" l="1"/>
  <c r="AD4" i="86"/>
  <c r="AC5" i="86" l="1"/>
  <c r="AC4" i="86"/>
  <c r="AB5" i="86" l="1"/>
  <c r="AB4" i="86"/>
  <c r="AA5" i="86" l="1"/>
  <c r="AA4" i="86"/>
  <c r="Z5" i="86" l="1"/>
  <c r="Z4" i="86"/>
  <c r="Y5" i="86" l="1"/>
  <c r="Y4" i="86"/>
  <c r="X5" i="86" l="1"/>
  <c r="X4" i="86"/>
  <c r="W5" i="86" l="1"/>
  <c r="W4" i="86"/>
  <c r="V5" i="86" l="1"/>
  <c r="V4" i="86"/>
  <c r="U5" i="86" l="1"/>
  <c r="U4" i="86"/>
  <c r="T5" i="86" l="1"/>
  <c r="T4" i="86"/>
  <c r="S5" i="86" l="1"/>
  <c r="S4" i="86"/>
  <c r="R5" i="86" l="1"/>
  <c r="R4" i="86"/>
  <c r="Q5" i="86" l="1"/>
  <c r="Q4" i="86"/>
  <c r="P5" i="86" l="1"/>
  <c r="P4" i="86"/>
  <c r="O5" i="86" l="1"/>
  <c r="O4" i="86"/>
  <c r="N5" i="86" l="1"/>
  <c r="N4" i="86"/>
  <c r="M5" i="86" l="1"/>
  <c r="M4" i="86"/>
  <c r="L5" i="86" l="1"/>
  <c r="L4" i="86"/>
  <c r="K5" i="86" l="1"/>
  <c r="K4" i="86"/>
  <c r="J5" i="86" l="1"/>
  <c r="J4" i="86"/>
  <c r="I5" i="86" l="1"/>
  <c r="I4" i="86"/>
  <c r="H5" i="86" l="1"/>
  <c r="H4" i="86"/>
  <c r="G4" i="86" l="1"/>
  <c r="G5" i="86"/>
  <c r="F5" i="86" l="1"/>
  <c r="F4" i="86"/>
  <c r="E5" i="86" l="1"/>
  <c r="E4" i="86"/>
  <c r="D5" i="86" l="1"/>
  <c r="D4" i="86"/>
  <c r="AG8" i="86" l="1"/>
  <c r="AI8" i="86" s="1"/>
  <c r="AG7" i="86"/>
  <c r="AI5" i="86"/>
  <c r="C5" i="86"/>
  <c r="C4" i="86"/>
  <c r="AJ4" i="86" s="1"/>
  <c r="AI4" i="86" l="1"/>
  <c r="AI7" i="86"/>
  <c r="AI9" i="86" s="1"/>
  <c r="AG5" i="85"/>
  <c r="AG4" i="85"/>
  <c r="AF5" i="85" l="1"/>
  <c r="AF4" i="85"/>
  <c r="AE5" i="85" l="1"/>
  <c r="AE4" i="85"/>
  <c r="AD5" i="85" l="1"/>
  <c r="AD4" i="85"/>
  <c r="AC5" i="85" l="1"/>
  <c r="AC4" i="85"/>
  <c r="BQ11" i="1" l="1"/>
  <c r="CB14" i="1" s="1"/>
  <c r="BQ10" i="1"/>
  <c r="CB13" i="1" s="1"/>
  <c r="AB5" i="85"/>
  <c r="AB4" i="85"/>
  <c r="BQ12" i="1" l="1"/>
  <c r="CB15" i="1" s="1"/>
  <c r="AA5" i="85"/>
  <c r="AA4" i="85"/>
  <c r="Z5" i="85" l="1"/>
  <c r="Z4" i="85"/>
  <c r="Y5" i="85" l="1"/>
  <c r="Y4" i="85"/>
  <c r="X5" i="85" l="1"/>
  <c r="X4" i="85"/>
  <c r="W5" i="85" l="1"/>
  <c r="W4" i="85"/>
  <c r="V5" i="85" l="1"/>
  <c r="V4" i="85"/>
  <c r="U5" i="85" l="1"/>
  <c r="U4" i="85"/>
  <c r="T5" i="85" l="1"/>
  <c r="T4" i="85"/>
  <c r="S5" i="85" l="1"/>
  <c r="S4" i="85"/>
  <c r="R5" i="85" l="1"/>
  <c r="R4" i="85"/>
  <c r="Q5" i="85" l="1"/>
  <c r="Q4" i="85"/>
  <c r="P5" i="85" l="1"/>
  <c r="P4" i="85"/>
  <c r="O5" i="85" l="1"/>
  <c r="O4" i="85"/>
  <c r="N5" i="85" l="1"/>
  <c r="N4" i="85"/>
  <c r="M5" i="85" l="1"/>
  <c r="M4" i="85"/>
  <c r="L5" i="85" l="1"/>
  <c r="L4" i="85"/>
  <c r="K5" i="85" l="1"/>
  <c r="K4" i="85"/>
  <c r="J5" i="85" l="1"/>
  <c r="J4" i="85"/>
  <c r="I5" i="85" l="1"/>
  <c r="I4" i="85"/>
  <c r="H5" i="85"/>
  <c r="H4" i="85"/>
  <c r="G5" i="85" l="1"/>
  <c r="G4" i="85"/>
  <c r="F5" i="85" l="1"/>
  <c r="F4" i="85"/>
  <c r="E5" i="85" l="1"/>
  <c r="E4" i="85"/>
  <c r="D5" i="85" l="1"/>
  <c r="D4" i="85"/>
  <c r="AI8" i="85" l="1"/>
  <c r="AI5" i="85"/>
  <c r="AG8" i="85"/>
  <c r="AG7" i="85"/>
  <c r="AI7" i="85" s="1"/>
  <c r="C5" i="85"/>
  <c r="C4" i="85"/>
  <c r="AI9" i="85" l="1"/>
  <c r="AJ4" i="85"/>
  <c r="AI4" i="85"/>
  <c r="AD5" i="84"/>
  <c r="AD4" i="84"/>
  <c r="AC5" i="84" l="1"/>
  <c r="AC4" i="84"/>
  <c r="AB5" i="84" l="1"/>
  <c r="AB4" i="84"/>
  <c r="AA5" i="84" l="1"/>
  <c r="AA4" i="84"/>
  <c r="Z5" i="84" l="1"/>
  <c r="Z4" i="84"/>
  <c r="Y5" i="84" l="1"/>
  <c r="Y4" i="84"/>
  <c r="X5" i="84" l="1"/>
  <c r="X4" i="84"/>
  <c r="W5" i="84" l="1"/>
  <c r="W4" i="84"/>
  <c r="V5" i="84" l="1"/>
  <c r="V4" i="84"/>
  <c r="U5" i="84" l="1"/>
  <c r="U4" i="84"/>
  <c r="T5" i="84" l="1"/>
  <c r="T4" i="84"/>
  <c r="BP11" i="1" l="1"/>
  <c r="CA14" i="1" s="1"/>
  <c r="BP10" i="1"/>
  <c r="CA13" i="1" s="1"/>
  <c r="S5" i="84"/>
  <c r="S4" i="84"/>
  <c r="BP12" i="1" l="1"/>
  <c r="CA15" i="1" s="1"/>
  <c r="R5" i="84"/>
  <c r="R4" i="84"/>
  <c r="Q5" i="84" l="1"/>
  <c r="Q4" i="84"/>
  <c r="P5" i="84" l="1"/>
  <c r="P4" i="84"/>
  <c r="O5" i="84" l="1"/>
  <c r="O4" i="84"/>
  <c r="AG8" i="84" l="1"/>
  <c r="AG7" i="84"/>
  <c r="N5" i="84"/>
  <c r="N4" i="84"/>
  <c r="M5" i="84" l="1"/>
  <c r="M4" i="84"/>
  <c r="L5" i="84" l="1"/>
  <c r="L4" i="84"/>
  <c r="K5" i="84" l="1"/>
  <c r="K4" i="84"/>
  <c r="J5" i="84" l="1"/>
  <c r="J4" i="84"/>
  <c r="I5" i="84" l="1"/>
  <c r="I4" i="84"/>
  <c r="H5" i="84" l="1"/>
  <c r="H4" i="84"/>
  <c r="G5" i="84" l="1"/>
  <c r="G4" i="84"/>
  <c r="F5" i="84" l="1"/>
  <c r="F4" i="84"/>
  <c r="E5" i="84" l="1"/>
  <c r="E4" i="84"/>
  <c r="D5" i="84" l="1"/>
  <c r="D4" i="84"/>
  <c r="B5" i="84" l="1"/>
  <c r="B4" i="84"/>
  <c r="AI7" i="84"/>
  <c r="C5" i="84"/>
  <c r="AI5" i="84" s="1"/>
  <c r="C4" i="84"/>
  <c r="AJ4" i="84" s="1"/>
  <c r="AI8" i="84" l="1"/>
  <c r="AI9" i="84" s="1"/>
  <c r="AI4" i="84"/>
  <c r="BO11" i="1"/>
  <c r="BZ14" i="1" s="1"/>
  <c r="BO10" i="1"/>
  <c r="BZ13" i="1" s="1"/>
  <c r="AG5" i="83"/>
  <c r="AG4" i="83"/>
  <c r="BO12" i="1" l="1"/>
  <c r="BZ15" i="1" s="1"/>
  <c r="AF5" i="83"/>
  <c r="AF4" i="83"/>
  <c r="AE5" i="83" l="1"/>
  <c r="AE4" i="83"/>
  <c r="AD5" i="83" l="1"/>
  <c r="AD4" i="83"/>
  <c r="AC5" i="83" l="1"/>
  <c r="AC4" i="83"/>
  <c r="AB5" i="83" l="1"/>
  <c r="AB4" i="83"/>
  <c r="AA5" i="83" l="1"/>
  <c r="AA4" i="83"/>
  <c r="Z5" i="83" l="1"/>
  <c r="Z4" i="83"/>
  <c r="Y5" i="83" l="1"/>
  <c r="Y4" i="83"/>
  <c r="X5" i="83" l="1"/>
  <c r="X4" i="83"/>
  <c r="W5" i="83" l="1"/>
  <c r="W4" i="83"/>
  <c r="V5" i="83" l="1"/>
  <c r="V4" i="83"/>
  <c r="U5" i="83" l="1"/>
  <c r="U4" i="83"/>
  <c r="T5" i="83" l="1"/>
  <c r="T4" i="83"/>
  <c r="S5" i="83" l="1"/>
  <c r="S4" i="83"/>
  <c r="R5" i="83" l="1"/>
  <c r="R4" i="83"/>
  <c r="Q5" i="83" l="1"/>
  <c r="Q4" i="83"/>
  <c r="P5" i="83" l="1"/>
  <c r="P4" i="83"/>
  <c r="O5" i="83" l="1"/>
  <c r="O4" i="83"/>
  <c r="N5" i="83" l="1"/>
  <c r="N4" i="83"/>
  <c r="M5" i="83" l="1"/>
  <c r="M4" i="83"/>
  <c r="L5" i="83" l="1"/>
  <c r="L4" i="83"/>
  <c r="K5" i="83" l="1"/>
  <c r="K4" i="83"/>
  <c r="J5" i="83" l="1"/>
  <c r="J4" i="83"/>
  <c r="I5" i="83" l="1"/>
  <c r="I4" i="83"/>
  <c r="H5" i="83" l="1"/>
  <c r="H4" i="83"/>
  <c r="G5" i="83" l="1"/>
  <c r="G4" i="83"/>
  <c r="F5" i="83" l="1"/>
  <c r="F4" i="83"/>
  <c r="E5" i="83" l="1"/>
  <c r="E4" i="83"/>
  <c r="D5" i="83" l="1"/>
  <c r="D4" i="83"/>
  <c r="AG8" i="83" l="1"/>
  <c r="AI8" i="83" s="1"/>
  <c r="AG7" i="83"/>
  <c r="AI7" i="83" s="1"/>
  <c r="C5" i="83"/>
  <c r="AI5" i="83"/>
  <c r="C4" i="83"/>
  <c r="AJ4" i="83"/>
  <c r="AI4" i="83"/>
  <c r="AG5" i="81"/>
  <c r="AG4" i="81"/>
  <c r="AF5" i="81"/>
  <c r="AF4" i="81"/>
  <c r="AE5" i="81"/>
  <c r="AE4" i="81"/>
  <c r="AD5" i="81"/>
  <c r="AD4" i="81"/>
  <c r="AJ4" i="81"/>
  <c r="AC5" i="81"/>
  <c r="AC4" i="81"/>
  <c r="AB5" i="81"/>
  <c r="AB4" i="81"/>
  <c r="AA5" i="81"/>
  <c r="AA4" i="81"/>
  <c r="Z5" i="81"/>
  <c r="Z4" i="81"/>
  <c r="Y5" i="81"/>
  <c r="Y4" i="81"/>
  <c r="X5" i="81"/>
  <c r="X4" i="81"/>
  <c r="W5" i="81"/>
  <c r="W4" i="81"/>
  <c r="V5" i="81"/>
  <c r="V4" i="81"/>
  <c r="U5" i="81"/>
  <c r="U4" i="81"/>
  <c r="B4" i="81"/>
  <c r="C4" i="81"/>
  <c r="D4" i="81"/>
  <c r="E4" i="81"/>
  <c r="F4" i="81"/>
  <c r="G4" i="81"/>
  <c r="H4" i="81"/>
  <c r="I4" i="81"/>
  <c r="J4" i="81"/>
  <c r="K4" i="81"/>
  <c r="L4" i="81"/>
  <c r="M4" i="81"/>
  <c r="N4" i="81"/>
  <c r="O4" i="81"/>
  <c r="P4" i="81"/>
  <c r="Q4" i="81"/>
  <c r="R4" i="81"/>
  <c r="S4" i="81"/>
  <c r="T4" i="81"/>
  <c r="AI4" i="81"/>
  <c r="B5" i="81"/>
  <c r="C5" i="81"/>
  <c r="D5" i="81"/>
  <c r="E5" i="81"/>
  <c r="F5" i="81"/>
  <c r="G5" i="81"/>
  <c r="H5" i="81"/>
  <c r="I5" i="81"/>
  <c r="J5" i="81"/>
  <c r="K5" i="81"/>
  <c r="L5" i="81"/>
  <c r="M5" i="81"/>
  <c r="N5" i="81"/>
  <c r="O5" i="81"/>
  <c r="P5" i="81"/>
  <c r="Q5" i="81"/>
  <c r="R5" i="81"/>
  <c r="S5" i="81"/>
  <c r="T5" i="81"/>
  <c r="AI5" i="81"/>
  <c r="AG7" i="81"/>
  <c r="AI7" i="81"/>
  <c r="AG8" i="81"/>
  <c r="AI8" i="81"/>
  <c r="B4" i="80"/>
  <c r="C4" i="80"/>
  <c r="D4" i="80"/>
  <c r="E4" i="80"/>
  <c r="F4" i="80"/>
  <c r="G4" i="80"/>
  <c r="H4" i="80"/>
  <c r="I4" i="80"/>
  <c r="J4" i="80"/>
  <c r="K4" i="80"/>
  <c r="L4" i="80"/>
  <c r="M4" i="80"/>
  <c r="N4" i="80"/>
  <c r="O4" i="80"/>
  <c r="P4" i="80"/>
  <c r="Q4" i="80"/>
  <c r="R4" i="80"/>
  <c r="S4" i="80"/>
  <c r="T4" i="80"/>
  <c r="U4" i="80"/>
  <c r="V4" i="80"/>
  <c r="W4" i="80"/>
  <c r="X4" i="80"/>
  <c r="Y4" i="80"/>
  <c r="Z4" i="80"/>
  <c r="AA4" i="80"/>
  <c r="AB4" i="80"/>
  <c r="AC4" i="80"/>
  <c r="AD4" i="80"/>
  <c r="AE4" i="80"/>
  <c r="AF4" i="80"/>
  <c r="AI4" i="80"/>
  <c r="AJ4" i="80"/>
  <c r="B5" i="80"/>
  <c r="C5" i="80"/>
  <c r="D5" i="80"/>
  <c r="E5" i="80"/>
  <c r="F5" i="80"/>
  <c r="G5" i="80"/>
  <c r="H5" i="80"/>
  <c r="I5" i="80"/>
  <c r="J5" i="80"/>
  <c r="K5" i="80"/>
  <c r="L5" i="80"/>
  <c r="M5" i="80"/>
  <c r="N5" i="80"/>
  <c r="O5" i="80"/>
  <c r="P5" i="80"/>
  <c r="Q5" i="80"/>
  <c r="R5" i="80"/>
  <c r="S5" i="80"/>
  <c r="T5" i="80"/>
  <c r="U5" i="80"/>
  <c r="V5" i="80"/>
  <c r="W5" i="80"/>
  <c r="X5" i="80"/>
  <c r="Y5" i="80"/>
  <c r="Z5" i="80"/>
  <c r="AA5" i="80"/>
  <c r="AB5" i="80"/>
  <c r="AC5" i="80"/>
  <c r="AD5" i="80"/>
  <c r="AE5" i="80"/>
  <c r="AF5" i="80"/>
  <c r="AI5" i="80"/>
  <c r="AG7" i="80"/>
  <c r="AI7" i="80"/>
  <c r="AG8" i="80"/>
  <c r="AI8" i="80"/>
  <c r="AI9" i="80"/>
  <c r="C4" i="79"/>
  <c r="D4" i="79"/>
  <c r="E4" i="79"/>
  <c r="F4" i="79"/>
  <c r="G4" i="79"/>
  <c r="H4" i="79"/>
  <c r="I4" i="79"/>
  <c r="J4" i="79"/>
  <c r="K4" i="79"/>
  <c r="L4" i="79"/>
  <c r="M4" i="79"/>
  <c r="N4" i="79"/>
  <c r="O4" i="79"/>
  <c r="P4" i="79"/>
  <c r="Q4" i="79"/>
  <c r="R4" i="79"/>
  <c r="S4" i="79"/>
  <c r="T4" i="79"/>
  <c r="U4" i="79"/>
  <c r="V4" i="79"/>
  <c r="W4" i="79"/>
  <c r="X4" i="79"/>
  <c r="Y4" i="79"/>
  <c r="Z4" i="79"/>
  <c r="AA4" i="79"/>
  <c r="AB4" i="79"/>
  <c r="AC4" i="79"/>
  <c r="AD4" i="79"/>
  <c r="AE4" i="79"/>
  <c r="AF4" i="79"/>
  <c r="AG4" i="79"/>
  <c r="AI4" i="79"/>
  <c r="AJ4" i="79"/>
  <c r="C5" i="79"/>
  <c r="D5" i="79"/>
  <c r="E5" i="79"/>
  <c r="F5" i="79"/>
  <c r="G5" i="79"/>
  <c r="H5" i="79"/>
  <c r="I5" i="79"/>
  <c r="J5" i="79"/>
  <c r="K5" i="79"/>
  <c r="L5" i="79"/>
  <c r="M5" i="79"/>
  <c r="N5" i="79"/>
  <c r="O5" i="79"/>
  <c r="P5" i="79"/>
  <c r="Q5" i="79"/>
  <c r="R5" i="79"/>
  <c r="S5" i="79"/>
  <c r="T5" i="79"/>
  <c r="U5" i="79"/>
  <c r="V5" i="79"/>
  <c r="W5" i="79"/>
  <c r="X5" i="79"/>
  <c r="Y5" i="79"/>
  <c r="Z5" i="79"/>
  <c r="AA5" i="79"/>
  <c r="AB5" i="79"/>
  <c r="AC5" i="79"/>
  <c r="AD5" i="79"/>
  <c r="AE5" i="79"/>
  <c r="AF5" i="79"/>
  <c r="AG5" i="79"/>
  <c r="AI5" i="79"/>
  <c r="AG7" i="79"/>
  <c r="AI7" i="79"/>
  <c r="AG8" i="79"/>
  <c r="AI8" i="79"/>
  <c r="AI9" i="79"/>
  <c r="C4" i="78"/>
  <c r="D4" i="78"/>
  <c r="E4" i="78"/>
  <c r="F4" i="78"/>
  <c r="G4" i="78"/>
  <c r="H4" i="78"/>
  <c r="I4" i="78"/>
  <c r="J4" i="78"/>
  <c r="K4" i="78"/>
  <c r="L4" i="78"/>
  <c r="M4" i="78"/>
  <c r="N4" i="78"/>
  <c r="O4" i="78"/>
  <c r="P4" i="78"/>
  <c r="Q4" i="78"/>
  <c r="R4" i="78"/>
  <c r="S4" i="78"/>
  <c r="T4" i="78"/>
  <c r="U4" i="78"/>
  <c r="V4" i="78"/>
  <c r="W4" i="78"/>
  <c r="X4" i="78"/>
  <c r="Y4" i="78"/>
  <c r="Z4" i="78"/>
  <c r="AA4" i="78"/>
  <c r="AB4" i="78"/>
  <c r="AC4" i="78"/>
  <c r="AD4" i="78"/>
  <c r="AE4" i="78"/>
  <c r="AF4" i="78"/>
  <c r="AI4" i="78"/>
  <c r="AJ4" i="78"/>
  <c r="C5" i="78"/>
  <c r="D5" i="78"/>
  <c r="E5" i="78"/>
  <c r="F5" i="78"/>
  <c r="G5" i="78"/>
  <c r="H5" i="78"/>
  <c r="I5" i="78"/>
  <c r="J5" i="78"/>
  <c r="K5" i="78"/>
  <c r="L5" i="78"/>
  <c r="M5" i="78"/>
  <c r="N5" i="78"/>
  <c r="O5" i="78"/>
  <c r="P5" i="78"/>
  <c r="Q5" i="78"/>
  <c r="R5" i="78"/>
  <c r="S5" i="78"/>
  <c r="T5" i="78"/>
  <c r="U5" i="78"/>
  <c r="V5" i="78"/>
  <c r="W5" i="78"/>
  <c r="X5" i="78"/>
  <c r="Y5" i="78"/>
  <c r="Z5" i="78"/>
  <c r="AA5" i="78"/>
  <c r="AB5" i="78"/>
  <c r="AC5" i="78"/>
  <c r="AD5" i="78"/>
  <c r="AE5" i="78"/>
  <c r="AF5" i="78"/>
  <c r="AI5" i="78"/>
  <c r="AG7" i="78"/>
  <c r="AI7" i="78"/>
  <c r="AG8" i="78"/>
  <c r="AI8" i="78"/>
  <c r="AI9" i="78"/>
  <c r="B4" i="77"/>
  <c r="C4" i="77"/>
  <c r="D4" i="77"/>
  <c r="E4" i="77"/>
  <c r="F4" i="77"/>
  <c r="G4" i="77"/>
  <c r="H4" i="77"/>
  <c r="I4" i="77"/>
  <c r="J4" i="77"/>
  <c r="K4" i="77"/>
  <c r="L4" i="77"/>
  <c r="M4" i="77"/>
  <c r="N4" i="77"/>
  <c r="O4" i="77"/>
  <c r="P4" i="77"/>
  <c r="Q4" i="77"/>
  <c r="R4" i="77"/>
  <c r="S4" i="77"/>
  <c r="T4" i="77"/>
  <c r="U4" i="77"/>
  <c r="V4" i="77"/>
  <c r="W4" i="77"/>
  <c r="X4" i="77"/>
  <c r="Y4" i="77"/>
  <c r="Z4" i="77"/>
  <c r="AA4" i="77"/>
  <c r="AB4" i="77"/>
  <c r="AC4" i="77"/>
  <c r="AD4" i="77"/>
  <c r="AE4" i="77"/>
  <c r="AF4" i="77"/>
  <c r="AG4" i="77"/>
  <c r="AI4" i="77"/>
  <c r="AJ4" i="77"/>
  <c r="B5" i="77"/>
  <c r="C5" i="77"/>
  <c r="D5" i="77"/>
  <c r="E5" i="77"/>
  <c r="F5" i="77"/>
  <c r="G5" i="77"/>
  <c r="H5" i="77"/>
  <c r="I5" i="77"/>
  <c r="J5" i="77"/>
  <c r="K5" i="77"/>
  <c r="L5" i="77"/>
  <c r="M5" i="77"/>
  <c r="N5" i="77"/>
  <c r="O5" i="77"/>
  <c r="P5" i="77"/>
  <c r="Q5" i="77"/>
  <c r="R5" i="77"/>
  <c r="S5" i="77"/>
  <c r="T5" i="77"/>
  <c r="U5" i="77"/>
  <c r="V5" i="77"/>
  <c r="W5" i="77"/>
  <c r="X5" i="77"/>
  <c r="Y5" i="77"/>
  <c r="Z5" i="77"/>
  <c r="AA5" i="77"/>
  <c r="AB5" i="77"/>
  <c r="AC5" i="77"/>
  <c r="AD5" i="77"/>
  <c r="AE5" i="77"/>
  <c r="AF5" i="77"/>
  <c r="AG5" i="77"/>
  <c r="AI5" i="77"/>
  <c r="AG7" i="77"/>
  <c r="AI7" i="77"/>
  <c r="AG8" i="77"/>
  <c r="AI8" i="77"/>
  <c r="AI9" i="77"/>
  <c r="B4" i="76"/>
  <c r="C4" i="76"/>
  <c r="D4" i="76"/>
  <c r="E4" i="76"/>
  <c r="F4" i="76"/>
  <c r="G4" i="76"/>
  <c r="H4" i="76"/>
  <c r="I4" i="76"/>
  <c r="J4" i="76"/>
  <c r="K4" i="76"/>
  <c r="L4" i="76"/>
  <c r="M4" i="76"/>
  <c r="N4" i="76"/>
  <c r="O4" i="76"/>
  <c r="P4" i="76"/>
  <c r="Q4" i="76"/>
  <c r="R4" i="76"/>
  <c r="S4" i="76"/>
  <c r="T4" i="76"/>
  <c r="U4" i="76"/>
  <c r="V4" i="76"/>
  <c r="W4" i="76"/>
  <c r="X4" i="76"/>
  <c r="Y4" i="76"/>
  <c r="Z4" i="76"/>
  <c r="AA4" i="76"/>
  <c r="AB4" i="76"/>
  <c r="AC4" i="76"/>
  <c r="AD4" i="76"/>
  <c r="AE4" i="76"/>
  <c r="AF4" i="76"/>
  <c r="AG4" i="76"/>
  <c r="AI4" i="76"/>
  <c r="AJ4" i="76"/>
  <c r="B5" i="76"/>
  <c r="C5" i="76"/>
  <c r="D5" i="76"/>
  <c r="E5" i="76"/>
  <c r="F5" i="76"/>
  <c r="G5" i="76"/>
  <c r="H5" i="76"/>
  <c r="I5" i="76"/>
  <c r="J5" i="76"/>
  <c r="K5" i="76"/>
  <c r="L5" i="76"/>
  <c r="M5" i="76"/>
  <c r="N5" i="76"/>
  <c r="O5" i="76"/>
  <c r="P5" i="76"/>
  <c r="Q5" i="76"/>
  <c r="R5" i="76"/>
  <c r="S5" i="76"/>
  <c r="T5" i="76"/>
  <c r="U5" i="76"/>
  <c r="V5" i="76"/>
  <c r="W5" i="76"/>
  <c r="X5" i="76"/>
  <c r="Y5" i="76"/>
  <c r="Z5" i="76"/>
  <c r="AA5" i="76"/>
  <c r="AB5" i="76"/>
  <c r="AC5" i="76"/>
  <c r="AD5" i="76"/>
  <c r="AE5" i="76"/>
  <c r="AF5" i="76"/>
  <c r="AG5" i="76"/>
  <c r="AI5" i="76"/>
  <c r="B7" i="76"/>
  <c r="AG7" i="76"/>
  <c r="AI7" i="76"/>
  <c r="B8" i="76"/>
  <c r="AG8" i="76"/>
  <c r="AI8" i="76"/>
  <c r="AI9" i="76"/>
  <c r="B4" i="75"/>
  <c r="C4" i="75"/>
  <c r="D4" i="75"/>
  <c r="E4" i="75"/>
  <c r="F4" i="75"/>
  <c r="G4" i="75"/>
  <c r="H4" i="75"/>
  <c r="I4" i="75"/>
  <c r="J4" i="75"/>
  <c r="K4" i="75"/>
  <c r="L4" i="75"/>
  <c r="M4" i="75"/>
  <c r="N4" i="75"/>
  <c r="O4" i="75"/>
  <c r="P4" i="75"/>
  <c r="Q4" i="75"/>
  <c r="R4" i="75"/>
  <c r="S4" i="75"/>
  <c r="T4" i="75"/>
  <c r="U4" i="75"/>
  <c r="V4" i="75"/>
  <c r="W4" i="75"/>
  <c r="X4" i="75"/>
  <c r="Y4" i="75"/>
  <c r="Z4" i="75"/>
  <c r="AA4" i="75"/>
  <c r="AB4" i="75"/>
  <c r="AC4" i="75"/>
  <c r="AD4" i="75"/>
  <c r="AE4" i="75"/>
  <c r="AF4" i="75"/>
  <c r="AI4" i="75"/>
  <c r="AJ4" i="75"/>
  <c r="B5" i="75"/>
  <c r="C5" i="75"/>
  <c r="D5" i="75"/>
  <c r="E5" i="75"/>
  <c r="F5" i="75"/>
  <c r="G5" i="75"/>
  <c r="H5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AB5" i="75"/>
  <c r="AC5" i="75"/>
  <c r="AD5" i="75"/>
  <c r="AE5" i="75"/>
  <c r="AF5" i="75"/>
  <c r="AI5" i="75"/>
  <c r="B7" i="75"/>
  <c r="AG7" i="75"/>
  <c r="AI7" i="75"/>
  <c r="B8" i="75"/>
  <c r="AG8" i="75"/>
  <c r="AI8" i="75"/>
  <c r="AI9" i="75"/>
  <c r="C57" i="75"/>
  <c r="D57" i="75"/>
  <c r="E57" i="75"/>
  <c r="F57" i="75"/>
  <c r="G57" i="75"/>
  <c r="H57" i="75"/>
  <c r="I57" i="75"/>
  <c r="J57" i="75"/>
  <c r="K57" i="75"/>
  <c r="B4" i="74"/>
  <c r="C4" i="74"/>
  <c r="D4" i="74"/>
  <c r="E4" i="74"/>
  <c r="F4" i="74"/>
  <c r="G4" i="74"/>
  <c r="H4" i="74"/>
  <c r="I4" i="74"/>
  <c r="J4" i="74"/>
  <c r="K4" i="74"/>
  <c r="L4" i="74"/>
  <c r="M4" i="74"/>
  <c r="N4" i="74"/>
  <c r="O4" i="74"/>
  <c r="P4" i="74"/>
  <c r="Q4" i="74"/>
  <c r="R4" i="74"/>
  <c r="S4" i="74"/>
  <c r="T4" i="74"/>
  <c r="U4" i="74"/>
  <c r="V4" i="74"/>
  <c r="W4" i="74"/>
  <c r="X4" i="74"/>
  <c r="Y4" i="74"/>
  <c r="Z4" i="74"/>
  <c r="AA4" i="74"/>
  <c r="AB4" i="74"/>
  <c r="AC4" i="74"/>
  <c r="AD4" i="74"/>
  <c r="AE4" i="74"/>
  <c r="AF4" i="74"/>
  <c r="AG4" i="74"/>
  <c r="AI4" i="74"/>
  <c r="AJ4" i="74"/>
  <c r="B5" i="74"/>
  <c r="C5" i="74"/>
  <c r="D5" i="74"/>
  <c r="E5" i="74"/>
  <c r="F5" i="74"/>
  <c r="G5" i="74"/>
  <c r="H5" i="74"/>
  <c r="I5" i="74"/>
  <c r="J5" i="74"/>
  <c r="K5" i="74"/>
  <c r="L5" i="74"/>
  <c r="M5" i="74"/>
  <c r="N5" i="74"/>
  <c r="O5" i="74"/>
  <c r="P5" i="74"/>
  <c r="Q5" i="74"/>
  <c r="R5" i="74"/>
  <c r="S5" i="74"/>
  <c r="T5" i="74"/>
  <c r="U5" i="74"/>
  <c r="V5" i="74"/>
  <c r="W5" i="74"/>
  <c r="X5" i="74"/>
  <c r="Y5" i="74"/>
  <c r="Z5" i="74"/>
  <c r="AA5" i="74"/>
  <c r="AB5" i="74"/>
  <c r="AC5" i="74"/>
  <c r="AD5" i="74"/>
  <c r="AE5" i="74"/>
  <c r="AF5" i="74"/>
  <c r="AG5" i="74"/>
  <c r="AI5" i="74"/>
  <c r="B7" i="74"/>
  <c r="AG7" i="74"/>
  <c r="AI7" i="74"/>
  <c r="B8" i="74"/>
  <c r="AG8" i="74"/>
  <c r="AI8" i="74"/>
  <c r="AI9" i="74"/>
  <c r="Z56" i="74"/>
  <c r="AA57" i="74"/>
  <c r="AB57" i="74"/>
  <c r="AC57" i="74"/>
  <c r="AD57" i="74"/>
  <c r="AE57" i="74"/>
  <c r="AF57" i="74"/>
  <c r="AG57" i="74"/>
  <c r="B4" i="72"/>
  <c r="C4" i="72"/>
  <c r="D4" i="72"/>
  <c r="E4" i="72"/>
  <c r="F4" i="72"/>
  <c r="G4" i="72"/>
  <c r="H4" i="72"/>
  <c r="I4" i="72"/>
  <c r="J4" i="72"/>
  <c r="K4" i="72"/>
  <c r="L4" i="72"/>
  <c r="M4" i="72"/>
  <c r="N4" i="72"/>
  <c r="O4" i="72"/>
  <c r="P4" i="72"/>
  <c r="Q4" i="72"/>
  <c r="R4" i="72"/>
  <c r="S4" i="72"/>
  <c r="T4" i="72"/>
  <c r="U4" i="72"/>
  <c r="V4" i="72"/>
  <c r="W4" i="72"/>
  <c r="X4" i="72"/>
  <c r="Y4" i="72"/>
  <c r="Z4" i="72"/>
  <c r="AA4" i="72"/>
  <c r="AB4" i="72"/>
  <c r="AC4" i="72"/>
  <c r="AD4" i="72"/>
  <c r="AE4" i="72"/>
  <c r="AF4" i="72"/>
  <c r="AI4" i="72"/>
  <c r="AJ4" i="72"/>
  <c r="B5" i="72"/>
  <c r="C5" i="72"/>
  <c r="D5" i="72"/>
  <c r="E5" i="72"/>
  <c r="F5" i="72"/>
  <c r="G5" i="72"/>
  <c r="H5" i="72"/>
  <c r="I5" i="72"/>
  <c r="J5" i="72"/>
  <c r="K5" i="72"/>
  <c r="L5" i="72"/>
  <c r="M5" i="72"/>
  <c r="N5" i="72"/>
  <c r="O5" i="72"/>
  <c r="P5" i="72"/>
  <c r="Q5" i="72"/>
  <c r="R5" i="72"/>
  <c r="S5" i="72"/>
  <c r="T5" i="72"/>
  <c r="U5" i="72"/>
  <c r="V5" i="72"/>
  <c r="W5" i="72"/>
  <c r="X5" i="72"/>
  <c r="Y5" i="72"/>
  <c r="Z5" i="72"/>
  <c r="AA5" i="72"/>
  <c r="AB5" i="72"/>
  <c r="AC5" i="72"/>
  <c r="AD5" i="72"/>
  <c r="AE5" i="72"/>
  <c r="AF5" i="72"/>
  <c r="AI5" i="72"/>
  <c r="B7" i="72"/>
  <c r="AG7" i="72"/>
  <c r="AI7" i="72"/>
  <c r="B8" i="72"/>
  <c r="AG8" i="72"/>
  <c r="AI8" i="72"/>
  <c r="AI9" i="72"/>
  <c r="C4" i="73"/>
  <c r="D4" i="73"/>
  <c r="E4" i="73"/>
  <c r="F4" i="73"/>
  <c r="G4" i="73"/>
  <c r="H4" i="73"/>
  <c r="I4" i="73"/>
  <c r="J4" i="73"/>
  <c r="K4" i="73"/>
  <c r="L4" i="73"/>
  <c r="M4" i="73"/>
  <c r="N4" i="73"/>
  <c r="O4" i="73"/>
  <c r="P4" i="73"/>
  <c r="Q4" i="73"/>
  <c r="R4" i="73"/>
  <c r="S4" i="73"/>
  <c r="T4" i="73"/>
  <c r="U4" i="73"/>
  <c r="V4" i="73"/>
  <c r="W4" i="73"/>
  <c r="X4" i="73"/>
  <c r="Y4" i="73"/>
  <c r="Z4" i="73"/>
  <c r="AA4" i="73"/>
  <c r="AB4" i="73"/>
  <c r="AC4" i="73"/>
  <c r="AD4" i="73"/>
  <c r="AE4" i="73"/>
  <c r="AF4" i="73"/>
  <c r="AG4" i="73"/>
  <c r="AI4" i="73"/>
  <c r="AJ4" i="73"/>
  <c r="C5" i="73"/>
  <c r="D5" i="73"/>
  <c r="E5" i="73"/>
  <c r="F5" i="73"/>
  <c r="G5" i="73"/>
  <c r="H5" i="73"/>
  <c r="I5" i="73"/>
  <c r="J5" i="73"/>
  <c r="K5" i="73"/>
  <c r="L5" i="73"/>
  <c r="M5" i="73"/>
  <c r="N5" i="73"/>
  <c r="O5" i="73"/>
  <c r="P5" i="73"/>
  <c r="Q5" i="73"/>
  <c r="R5" i="73"/>
  <c r="S5" i="73"/>
  <c r="T5" i="73"/>
  <c r="U5" i="73"/>
  <c r="V5" i="73"/>
  <c r="W5" i="73"/>
  <c r="X5" i="73"/>
  <c r="Y5" i="73"/>
  <c r="Z5" i="73"/>
  <c r="AA5" i="73"/>
  <c r="AB5" i="73"/>
  <c r="AC5" i="73"/>
  <c r="AD5" i="73"/>
  <c r="AE5" i="73"/>
  <c r="AF5" i="73"/>
  <c r="AG5" i="73"/>
  <c r="AI5" i="73"/>
  <c r="B7" i="73"/>
  <c r="AG7" i="73"/>
  <c r="AI7" i="73"/>
  <c r="B8" i="73"/>
  <c r="AG8" i="73"/>
  <c r="AI8" i="73"/>
  <c r="AI9" i="73"/>
  <c r="C4" i="71"/>
  <c r="D4" i="71"/>
  <c r="E4" i="71"/>
  <c r="F4" i="71"/>
  <c r="G4" i="71"/>
  <c r="H4" i="71"/>
  <c r="I4" i="71"/>
  <c r="J4" i="71"/>
  <c r="K4" i="71"/>
  <c r="L4" i="71"/>
  <c r="M4" i="71"/>
  <c r="N4" i="71"/>
  <c r="O4" i="71"/>
  <c r="P4" i="71"/>
  <c r="Q4" i="71"/>
  <c r="R4" i="71"/>
  <c r="S4" i="71"/>
  <c r="T4" i="71"/>
  <c r="U4" i="71"/>
  <c r="V4" i="71"/>
  <c r="W4" i="71"/>
  <c r="X4" i="71"/>
  <c r="Y4" i="71"/>
  <c r="Z4" i="71"/>
  <c r="AA4" i="71"/>
  <c r="AB4" i="71"/>
  <c r="AC4" i="71"/>
  <c r="AD4" i="71"/>
  <c r="AI4" i="71"/>
  <c r="AJ4" i="71"/>
  <c r="C5" i="71"/>
  <c r="D5" i="71"/>
  <c r="E5" i="71"/>
  <c r="F5" i="71"/>
  <c r="G5" i="71"/>
  <c r="H5" i="71"/>
  <c r="I5" i="71"/>
  <c r="J5" i="71"/>
  <c r="K5" i="71"/>
  <c r="L5" i="71"/>
  <c r="M5" i="71"/>
  <c r="N5" i="71"/>
  <c r="O5" i="71"/>
  <c r="P5" i="71"/>
  <c r="Q5" i="71"/>
  <c r="R5" i="71"/>
  <c r="S5" i="71"/>
  <c r="T5" i="71"/>
  <c r="U5" i="71"/>
  <c r="V5" i="71"/>
  <c r="W5" i="71"/>
  <c r="X5" i="71"/>
  <c r="Y5" i="71"/>
  <c r="Z5" i="71"/>
  <c r="AA5" i="71"/>
  <c r="AB5" i="71"/>
  <c r="AC5" i="71"/>
  <c r="AD5" i="71"/>
  <c r="AI5" i="71"/>
  <c r="AG7" i="71"/>
  <c r="AI7" i="71"/>
  <c r="AG8" i="71"/>
  <c r="AI8" i="71"/>
  <c r="AI9" i="71"/>
  <c r="C4" i="70"/>
  <c r="D4" i="70"/>
  <c r="E4" i="70"/>
  <c r="F4" i="70"/>
  <c r="G4" i="70"/>
  <c r="H4" i="70"/>
  <c r="I4" i="70"/>
  <c r="J4" i="70"/>
  <c r="K4" i="70"/>
  <c r="L4" i="70"/>
  <c r="M4" i="70"/>
  <c r="N4" i="70"/>
  <c r="O4" i="70"/>
  <c r="P4" i="70"/>
  <c r="Q4" i="70"/>
  <c r="R4" i="70"/>
  <c r="S4" i="70"/>
  <c r="T4" i="70"/>
  <c r="U4" i="70"/>
  <c r="V4" i="70"/>
  <c r="W4" i="70"/>
  <c r="X4" i="70"/>
  <c r="Y4" i="70"/>
  <c r="Z4" i="70"/>
  <c r="AA4" i="70"/>
  <c r="AB4" i="70"/>
  <c r="AC4" i="70"/>
  <c r="AD4" i="70"/>
  <c r="AE4" i="70"/>
  <c r="AF4" i="70"/>
  <c r="AG4" i="70"/>
  <c r="AI4" i="70"/>
  <c r="AJ4" i="70"/>
  <c r="C5" i="70"/>
  <c r="D5" i="70"/>
  <c r="E5" i="70"/>
  <c r="F5" i="70"/>
  <c r="G5" i="70"/>
  <c r="H5" i="70"/>
  <c r="I5" i="70"/>
  <c r="J5" i="70"/>
  <c r="K5" i="70"/>
  <c r="L5" i="70"/>
  <c r="M5" i="70"/>
  <c r="N5" i="70"/>
  <c r="O5" i="70"/>
  <c r="P5" i="70"/>
  <c r="Q5" i="70"/>
  <c r="R5" i="70"/>
  <c r="S5" i="70"/>
  <c r="T5" i="70"/>
  <c r="U5" i="70"/>
  <c r="V5" i="70"/>
  <c r="W5" i="70"/>
  <c r="X5" i="70"/>
  <c r="Y5" i="70"/>
  <c r="Z5" i="70"/>
  <c r="AA5" i="70"/>
  <c r="AB5" i="70"/>
  <c r="AC5" i="70"/>
  <c r="AD5" i="70"/>
  <c r="AE5" i="70"/>
  <c r="AF5" i="70"/>
  <c r="AG5" i="70"/>
  <c r="AI5" i="70"/>
  <c r="AG7" i="70"/>
  <c r="AI7" i="70"/>
  <c r="AG8" i="70"/>
  <c r="AI8" i="70"/>
  <c r="AI9" i="70"/>
  <c r="B4" i="69"/>
  <c r="C4" i="69"/>
  <c r="D4" i="69"/>
  <c r="E4" i="69"/>
  <c r="F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T4" i="69"/>
  <c r="U4" i="69"/>
  <c r="V4" i="69"/>
  <c r="W4" i="69"/>
  <c r="X4" i="69"/>
  <c r="Y4" i="69"/>
  <c r="Z4" i="69"/>
  <c r="AA4" i="69"/>
  <c r="AB4" i="69"/>
  <c r="AC4" i="69"/>
  <c r="AD4" i="69"/>
  <c r="AE4" i="69"/>
  <c r="AF4" i="69"/>
  <c r="AG4" i="69"/>
  <c r="AI4" i="69"/>
  <c r="AJ4" i="69"/>
  <c r="B5" i="69"/>
  <c r="C5" i="69"/>
  <c r="D5" i="69"/>
  <c r="E5" i="69"/>
  <c r="F5" i="69"/>
  <c r="G5" i="69"/>
  <c r="H5" i="69"/>
  <c r="I5" i="69"/>
  <c r="J5" i="69"/>
  <c r="K5" i="69"/>
  <c r="L5" i="69"/>
  <c r="M5" i="69"/>
  <c r="N5" i="69"/>
  <c r="O5" i="69"/>
  <c r="P5" i="69"/>
  <c r="Q5" i="69"/>
  <c r="R5" i="69"/>
  <c r="S5" i="69"/>
  <c r="T5" i="69"/>
  <c r="U5" i="69"/>
  <c r="V5" i="69"/>
  <c r="W5" i="69"/>
  <c r="X5" i="69"/>
  <c r="Y5" i="69"/>
  <c r="Z5" i="69"/>
  <c r="AA5" i="69"/>
  <c r="AB5" i="69"/>
  <c r="AC5" i="69"/>
  <c r="AD5" i="69"/>
  <c r="AE5" i="69"/>
  <c r="AF5" i="69"/>
  <c r="AG5" i="69"/>
  <c r="AI5" i="69"/>
  <c r="AG7" i="69"/>
  <c r="AI7" i="69"/>
  <c r="AG8" i="69"/>
  <c r="AI8" i="69"/>
  <c r="AI9" i="69"/>
  <c r="B4" i="67"/>
  <c r="C4" i="67"/>
  <c r="D4" i="67"/>
  <c r="E4" i="67"/>
  <c r="F4" i="67"/>
  <c r="G4" i="67"/>
  <c r="H4" i="67"/>
  <c r="I4" i="67"/>
  <c r="J4" i="67"/>
  <c r="K4" i="67"/>
  <c r="L4" i="67"/>
  <c r="M4" i="67"/>
  <c r="N4" i="67"/>
  <c r="O4" i="67"/>
  <c r="P4" i="67"/>
  <c r="Q4" i="67"/>
  <c r="R4" i="67"/>
  <c r="S4" i="67"/>
  <c r="T4" i="67"/>
  <c r="U4" i="67"/>
  <c r="V4" i="67"/>
  <c r="W4" i="67"/>
  <c r="X4" i="67"/>
  <c r="Y4" i="67"/>
  <c r="Z4" i="67"/>
  <c r="AA4" i="67"/>
  <c r="AB4" i="67"/>
  <c r="AC4" i="67"/>
  <c r="AD4" i="67"/>
  <c r="AE4" i="67"/>
  <c r="AF4" i="67"/>
  <c r="AI4" i="67"/>
  <c r="AJ4" i="67"/>
  <c r="B5" i="67"/>
  <c r="C5" i="67"/>
  <c r="D5" i="67"/>
  <c r="E5" i="67"/>
  <c r="F5" i="67"/>
  <c r="G5" i="67"/>
  <c r="H5" i="67"/>
  <c r="I5" i="67"/>
  <c r="J5" i="67"/>
  <c r="K5" i="67"/>
  <c r="L5" i="67"/>
  <c r="M5" i="67"/>
  <c r="N5" i="67"/>
  <c r="O5" i="67"/>
  <c r="P5" i="67"/>
  <c r="Q5" i="67"/>
  <c r="R5" i="67"/>
  <c r="S5" i="67"/>
  <c r="T5" i="67"/>
  <c r="U5" i="67"/>
  <c r="V5" i="67"/>
  <c r="W5" i="67"/>
  <c r="X5" i="67"/>
  <c r="Y5" i="67"/>
  <c r="Z5" i="67"/>
  <c r="AA5" i="67"/>
  <c r="AB5" i="67"/>
  <c r="AC5" i="67"/>
  <c r="AD5" i="67"/>
  <c r="AE5" i="67"/>
  <c r="AF5" i="67"/>
  <c r="AI5" i="67"/>
  <c r="AG7" i="67"/>
  <c r="AI7" i="67"/>
  <c r="AG8" i="67"/>
  <c r="AI8" i="67"/>
  <c r="AI9" i="67"/>
  <c r="B4" i="66"/>
  <c r="C4" i="66"/>
  <c r="D4" i="66"/>
  <c r="E4" i="66"/>
  <c r="F4" i="66"/>
  <c r="G4" i="66"/>
  <c r="H4" i="66"/>
  <c r="I4" i="66"/>
  <c r="J4" i="66"/>
  <c r="K4" i="66"/>
  <c r="L4" i="66"/>
  <c r="M4" i="66"/>
  <c r="N4" i="66"/>
  <c r="O4" i="66"/>
  <c r="P4" i="66"/>
  <c r="Q4" i="66"/>
  <c r="R4" i="66"/>
  <c r="S4" i="66"/>
  <c r="T4" i="66"/>
  <c r="U4" i="66"/>
  <c r="V4" i="66"/>
  <c r="W4" i="66"/>
  <c r="X4" i="66"/>
  <c r="Y4" i="66"/>
  <c r="Z4" i="66"/>
  <c r="AA4" i="66"/>
  <c r="AB4" i="66"/>
  <c r="AC4" i="66"/>
  <c r="AD4" i="66"/>
  <c r="AE4" i="66"/>
  <c r="AF4" i="66"/>
  <c r="AG4" i="66"/>
  <c r="AI4" i="66"/>
  <c r="AJ4" i="66"/>
  <c r="B5" i="66"/>
  <c r="C5" i="66"/>
  <c r="D5" i="66"/>
  <c r="E5" i="66"/>
  <c r="F5" i="66"/>
  <c r="G5" i="66"/>
  <c r="H5" i="66"/>
  <c r="I5" i="66"/>
  <c r="J5" i="66"/>
  <c r="K5" i="66"/>
  <c r="L5" i="66"/>
  <c r="M5" i="66"/>
  <c r="N5" i="66"/>
  <c r="O5" i="66"/>
  <c r="P5" i="66"/>
  <c r="Q5" i="66"/>
  <c r="R5" i="66"/>
  <c r="S5" i="66"/>
  <c r="T5" i="66"/>
  <c r="U5" i="66"/>
  <c r="V5" i="66"/>
  <c r="W5" i="66"/>
  <c r="X5" i="66"/>
  <c r="Y5" i="66"/>
  <c r="Z5" i="66"/>
  <c r="AA5" i="66"/>
  <c r="AB5" i="66"/>
  <c r="AC5" i="66"/>
  <c r="AD5" i="66"/>
  <c r="AE5" i="66"/>
  <c r="AF5" i="66"/>
  <c r="AG5" i="66"/>
  <c r="AI5" i="66"/>
  <c r="AG7" i="66"/>
  <c r="AI7" i="66"/>
  <c r="AG8" i="66"/>
  <c r="AI8" i="66"/>
  <c r="AI9" i="66"/>
  <c r="B4" i="64"/>
  <c r="C4" i="64"/>
  <c r="D4" i="64"/>
  <c r="E4" i="64"/>
  <c r="F4" i="64"/>
  <c r="G4" i="64"/>
  <c r="H4" i="64"/>
  <c r="I4" i="64"/>
  <c r="J4" i="64"/>
  <c r="K4" i="64"/>
  <c r="L4" i="64"/>
  <c r="M4" i="64"/>
  <c r="N4" i="64"/>
  <c r="O4" i="64"/>
  <c r="P4" i="64"/>
  <c r="Q4" i="64"/>
  <c r="R4" i="64"/>
  <c r="S4" i="64"/>
  <c r="T4" i="64"/>
  <c r="U4" i="64"/>
  <c r="V4" i="64"/>
  <c r="W4" i="64"/>
  <c r="X4" i="64"/>
  <c r="Y4" i="64"/>
  <c r="Z4" i="64"/>
  <c r="AA4" i="64"/>
  <c r="AB4" i="64"/>
  <c r="AC4" i="64"/>
  <c r="AD4" i="64"/>
  <c r="AE4" i="64"/>
  <c r="AF4" i="64"/>
  <c r="AI4" i="64"/>
  <c r="AJ4" i="64"/>
  <c r="B5" i="64"/>
  <c r="C5" i="64"/>
  <c r="D5" i="64"/>
  <c r="E5" i="64"/>
  <c r="F5" i="64"/>
  <c r="G5" i="64"/>
  <c r="H5" i="64"/>
  <c r="I5" i="64"/>
  <c r="J5" i="64"/>
  <c r="K5" i="64"/>
  <c r="L5" i="64"/>
  <c r="M5" i="64"/>
  <c r="N5" i="64"/>
  <c r="O5" i="64"/>
  <c r="P5" i="64"/>
  <c r="Q5" i="64"/>
  <c r="R5" i="64"/>
  <c r="S5" i="64"/>
  <c r="T5" i="64"/>
  <c r="U5" i="64"/>
  <c r="V5" i="64"/>
  <c r="W5" i="64"/>
  <c r="X5" i="64"/>
  <c r="Y5" i="64"/>
  <c r="Z5" i="64"/>
  <c r="AA5" i="64"/>
  <c r="AB5" i="64"/>
  <c r="AC5" i="64"/>
  <c r="AD5" i="64"/>
  <c r="AE5" i="64"/>
  <c r="AF5" i="64"/>
  <c r="AI5" i="64"/>
  <c r="AG7" i="64"/>
  <c r="AI7" i="64"/>
  <c r="AG8" i="64"/>
  <c r="AI8" i="64"/>
  <c r="AI9" i="64"/>
  <c r="C4" i="62"/>
  <c r="D4" i="62"/>
  <c r="E4" i="62"/>
  <c r="F4" i="62"/>
  <c r="G4" i="62"/>
  <c r="H4" i="62"/>
  <c r="I4" i="62"/>
  <c r="J4" i="62"/>
  <c r="K4" i="62"/>
  <c r="L4" i="62"/>
  <c r="M4" i="62"/>
  <c r="N4" i="62"/>
  <c r="O4" i="62"/>
  <c r="P4" i="62"/>
  <c r="Q4" i="62"/>
  <c r="R4" i="62"/>
  <c r="S4" i="62"/>
  <c r="T4" i="62"/>
  <c r="U4" i="62"/>
  <c r="V4" i="62"/>
  <c r="W4" i="62"/>
  <c r="X4" i="62"/>
  <c r="Y4" i="62"/>
  <c r="Z4" i="62"/>
  <c r="AA4" i="62"/>
  <c r="AB4" i="62"/>
  <c r="AC4" i="62"/>
  <c r="AD4" i="62"/>
  <c r="AE4" i="62"/>
  <c r="AF4" i="62"/>
  <c r="AG4" i="62"/>
  <c r="AI4" i="62"/>
  <c r="AJ4" i="62"/>
  <c r="C5" i="62"/>
  <c r="D5" i="62"/>
  <c r="E5" i="62"/>
  <c r="F5" i="62"/>
  <c r="G5" i="62"/>
  <c r="H5" i="62"/>
  <c r="I5" i="62"/>
  <c r="J5" i="62"/>
  <c r="K5" i="62"/>
  <c r="L5" i="62"/>
  <c r="M5" i="62"/>
  <c r="N5" i="62"/>
  <c r="O5" i="62"/>
  <c r="P5" i="62"/>
  <c r="Q5" i="62"/>
  <c r="R5" i="62"/>
  <c r="S5" i="62"/>
  <c r="T5" i="62"/>
  <c r="U5" i="62"/>
  <c r="V5" i="62"/>
  <c r="W5" i="62"/>
  <c r="X5" i="62"/>
  <c r="Y5" i="62"/>
  <c r="Z5" i="62"/>
  <c r="AA5" i="62"/>
  <c r="AB5" i="62"/>
  <c r="AC5" i="62"/>
  <c r="AD5" i="62"/>
  <c r="AE5" i="62"/>
  <c r="AF5" i="62"/>
  <c r="AG5" i="62"/>
  <c r="AI5" i="62"/>
  <c r="AG7" i="62"/>
  <c r="AI7" i="62"/>
  <c r="AG8" i="62"/>
  <c r="AI8" i="62"/>
  <c r="AI9" i="62"/>
  <c r="B4" i="61"/>
  <c r="C4" i="61"/>
  <c r="D4" i="61"/>
  <c r="E4" i="61"/>
  <c r="F4" i="61"/>
  <c r="G4" i="61"/>
  <c r="H4" i="61"/>
  <c r="I4" i="61"/>
  <c r="J4" i="61"/>
  <c r="K4" i="61"/>
  <c r="L4" i="61"/>
  <c r="M4" i="61"/>
  <c r="N4" i="61"/>
  <c r="O4" i="61"/>
  <c r="P4" i="61"/>
  <c r="Q4" i="61"/>
  <c r="R4" i="61"/>
  <c r="S4" i="61"/>
  <c r="T4" i="61"/>
  <c r="U4" i="61"/>
  <c r="V4" i="61"/>
  <c r="W4" i="61"/>
  <c r="X4" i="61"/>
  <c r="Y4" i="61"/>
  <c r="Z4" i="61"/>
  <c r="AA4" i="61"/>
  <c r="AB4" i="61"/>
  <c r="AC4" i="61"/>
  <c r="AD4" i="61"/>
  <c r="AE4" i="61"/>
  <c r="AF4" i="61"/>
  <c r="AG4" i="61"/>
  <c r="AI4" i="61"/>
  <c r="AJ4" i="61"/>
  <c r="B5" i="61"/>
  <c r="C5" i="61"/>
  <c r="D5" i="61"/>
  <c r="E5" i="61"/>
  <c r="F5" i="61"/>
  <c r="G5" i="61"/>
  <c r="H5" i="61"/>
  <c r="I5" i="61"/>
  <c r="J5" i="61"/>
  <c r="K5" i="61"/>
  <c r="L5" i="61"/>
  <c r="M5" i="61"/>
  <c r="N5" i="61"/>
  <c r="O5" i="61"/>
  <c r="P5" i="61"/>
  <c r="Q5" i="61"/>
  <c r="R5" i="61"/>
  <c r="S5" i="61"/>
  <c r="T5" i="61"/>
  <c r="U5" i="61"/>
  <c r="V5" i="61"/>
  <c r="W5" i="61"/>
  <c r="X5" i="61"/>
  <c r="Y5" i="61"/>
  <c r="Z5" i="61"/>
  <c r="AA5" i="61"/>
  <c r="AB5" i="61"/>
  <c r="AC5" i="61"/>
  <c r="AD5" i="61"/>
  <c r="AE5" i="61"/>
  <c r="AF5" i="61"/>
  <c r="AG5" i="61"/>
  <c r="AI5" i="61"/>
  <c r="AG7" i="61"/>
  <c r="AI7" i="61"/>
  <c r="AG8" i="61"/>
  <c r="AI8" i="61"/>
  <c r="AI9" i="61"/>
  <c r="B57" i="61"/>
  <c r="C57" i="61"/>
  <c r="D57" i="61"/>
  <c r="E57" i="61"/>
  <c r="F57" i="61"/>
  <c r="G57" i="61"/>
  <c r="H57" i="61"/>
  <c r="I57" i="61"/>
  <c r="J57" i="61"/>
  <c r="K57" i="61"/>
  <c r="L57" i="61"/>
  <c r="M57" i="61"/>
  <c r="B4" i="60"/>
  <c r="C4" i="60"/>
  <c r="D4" i="60"/>
  <c r="E4" i="60"/>
  <c r="F4" i="60"/>
  <c r="G4" i="60"/>
  <c r="H4" i="60"/>
  <c r="I4" i="60"/>
  <c r="J4" i="60"/>
  <c r="K4" i="60"/>
  <c r="L4" i="60"/>
  <c r="M4" i="60"/>
  <c r="N4" i="60"/>
  <c r="O4" i="60"/>
  <c r="P4" i="60"/>
  <c r="Q4" i="60"/>
  <c r="R4" i="60"/>
  <c r="S4" i="60"/>
  <c r="T4" i="60"/>
  <c r="U4" i="60"/>
  <c r="V4" i="60"/>
  <c r="W4" i="60"/>
  <c r="X4" i="60"/>
  <c r="Y4" i="60"/>
  <c r="Z4" i="60"/>
  <c r="AA4" i="60"/>
  <c r="AB4" i="60"/>
  <c r="AC4" i="60"/>
  <c r="AD4" i="60"/>
  <c r="AE4" i="60"/>
  <c r="AF4" i="60"/>
  <c r="AI4" i="60"/>
  <c r="AJ4" i="60"/>
  <c r="B5" i="60"/>
  <c r="C5" i="60"/>
  <c r="D5" i="60"/>
  <c r="E5" i="60"/>
  <c r="F5" i="60"/>
  <c r="G5" i="60"/>
  <c r="H5" i="60"/>
  <c r="I5" i="60"/>
  <c r="J5" i="60"/>
  <c r="K5" i="60"/>
  <c r="L5" i="60"/>
  <c r="M5" i="60"/>
  <c r="N5" i="60"/>
  <c r="O5" i="60"/>
  <c r="P5" i="60"/>
  <c r="Q5" i="60"/>
  <c r="R5" i="60"/>
  <c r="S5" i="60"/>
  <c r="T5" i="60"/>
  <c r="U5" i="60"/>
  <c r="V5" i="60"/>
  <c r="W5" i="60"/>
  <c r="X5" i="60"/>
  <c r="Y5" i="60"/>
  <c r="Z5" i="60"/>
  <c r="AA5" i="60"/>
  <c r="AB5" i="60"/>
  <c r="AC5" i="60"/>
  <c r="AD5" i="60"/>
  <c r="AE5" i="60"/>
  <c r="AF5" i="60"/>
  <c r="AI5" i="60"/>
  <c r="B7" i="60"/>
  <c r="AG7" i="60"/>
  <c r="AI7" i="60"/>
  <c r="B8" i="60"/>
  <c r="AG8" i="60"/>
  <c r="AI8" i="60"/>
  <c r="AI9" i="60"/>
  <c r="C57" i="60"/>
  <c r="D57" i="60"/>
  <c r="E57" i="60"/>
  <c r="F57" i="60"/>
  <c r="G57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B4" i="58"/>
  <c r="C4" i="58"/>
  <c r="D4" i="58"/>
  <c r="E4" i="58"/>
  <c r="F4" i="58"/>
  <c r="G4" i="58"/>
  <c r="H4" i="58"/>
  <c r="I4" i="58"/>
  <c r="J4" i="58"/>
  <c r="K4" i="58"/>
  <c r="L4" i="58"/>
  <c r="M4" i="58"/>
  <c r="N4" i="58"/>
  <c r="O4" i="58"/>
  <c r="P4" i="58"/>
  <c r="Q4" i="58"/>
  <c r="R4" i="58"/>
  <c r="S4" i="58"/>
  <c r="T4" i="58"/>
  <c r="U4" i="58"/>
  <c r="V4" i="58"/>
  <c r="W4" i="58"/>
  <c r="X4" i="58"/>
  <c r="Y4" i="58"/>
  <c r="Z4" i="58"/>
  <c r="AA4" i="58"/>
  <c r="AB4" i="58"/>
  <c r="AC4" i="58"/>
  <c r="AD4" i="58"/>
  <c r="AE4" i="58"/>
  <c r="AF4" i="58"/>
  <c r="AG4" i="58"/>
  <c r="AI4" i="58"/>
  <c r="AJ4" i="58"/>
  <c r="B5" i="58"/>
  <c r="C5" i="58"/>
  <c r="D5" i="58"/>
  <c r="E5" i="58"/>
  <c r="F5" i="58"/>
  <c r="G5" i="58"/>
  <c r="H5" i="58"/>
  <c r="I5" i="58"/>
  <c r="J5" i="58"/>
  <c r="K5" i="58"/>
  <c r="L5" i="58"/>
  <c r="M5" i="58"/>
  <c r="N5" i="58"/>
  <c r="O5" i="58"/>
  <c r="P5" i="58"/>
  <c r="Q5" i="58"/>
  <c r="R5" i="58"/>
  <c r="S5" i="58"/>
  <c r="T5" i="58"/>
  <c r="U5" i="58"/>
  <c r="V5" i="58"/>
  <c r="W5" i="58"/>
  <c r="X5" i="58"/>
  <c r="Y5" i="58"/>
  <c r="Z5" i="58"/>
  <c r="AA5" i="58"/>
  <c r="AB5" i="58"/>
  <c r="AC5" i="58"/>
  <c r="AD5" i="58"/>
  <c r="AE5" i="58"/>
  <c r="AF5" i="58"/>
  <c r="AG5" i="58"/>
  <c r="AI5" i="58"/>
  <c r="B7" i="58"/>
  <c r="AG7" i="58"/>
  <c r="AI7" i="58"/>
  <c r="B8" i="58"/>
  <c r="AG8" i="58"/>
  <c r="AI8" i="58"/>
  <c r="AI9" i="58"/>
  <c r="B4" i="57"/>
  <c r="C4" i="57"/>
  <c r="D4" i="57"/>
  <c r="E4" i="57"/>
  <c r="F4" i="57"/>
  <c r="G4" i="57"/>
  <c r="H4" i="57"/>
  <c r="I4" i="57"/>
  <c r="J4" i="57"/>
  <c r="K4" i="57"/>
  <c r="L4" i="57"/>
  <c r="M4" i="57"/>
  <c r="N4" i="57"/>
  <c r="O4" i="57"/>
  <c r="P4" i="57"/>
  <c r="Q4" i="57"/>
  <c r="R4" i="57"/>
  <c r="S4" i="57"/>
  <c r="T4" i="57"/>
  <c r="U4" i="57"/>
  <c r="V4" i="57"/>
  <c r="W4" i="57"/>
  <c r="X4" i="57"/>
  <c r="Y4" i="57"/>
  <c r="Z4" i="57"/>
  <c r="AA4" i="57"/>
  <c r="AB4" i="57"/>
  <c r="AC4" i="57"/>
  <c r="AD4" i="57"/>
  <c r="AE4" i="57"/>
  <c r="AF4" i="57"/>
  <c r="AI4" i="57"/>
  <c r="AJ4" i="57"/>
  <c r="B5" i="57"/>
  <c r="C5" i="57"/>
  <c r="D5" i="57"/>
  <c r="E5" i="57"/>
  <c r="F5" i="57"/>
  <c r="G5" i="57"/>
  <c r="H5" i="57"/>
  <c r="I5" i="57"/>
  <c r="J5" i="57"/>
  <c r="K5" i="57"/>
  <c r="L5" i="57"/>
  <c r="M5" i="57"/>
  <c r="N5" i="57"/>
  <c r="O5" i="57"/>
  <c r="P5" i="57"/>
  <c r="Q5" i="57"/>
  <c r="R5" i="57"/>
  <c r="S5" i="57"/>
  <c r="T5" i="57"/>
  <c r="U5" i="57"/>
  <c r="V5" i="57"/>
  <c r="W5" i="57"/>
  <c r="X5" i="57"/>
  <c r="Y5" i="57"/>
  <c r="Z5" i="57"/>
  <c r="AA5" i="57"/>
  <c r="AB5" i="57"/>
  <c r="AC5" i="57"/>
  <c r="AD5" i="57"/>
  <c r="AE5" i="57"/>
  <c r="AF5" i="57"/>
  <c r="AI5" i="57"/>
  <c r="B7" i="57"/>
  <c r="AG7" i="57"/>
  <c r="AI7" i="57"/>
  <c r="B8" i="57"/>
  <c r="AG8" i="57"/>
  <c r="AI8" i="57"/>
  <c r="AI9" i="57"/>
  <c r="B4" i="56"/>
  <c r="C4" i="56"/>
  <c r="D4" i="56"/>
  <c r="E4" i="56"/>
  <c r="F4" i="56"/>
  <c r="G4" i="56"/>
  <c r="H4" i="56"/>
  <c r="I4" i="56"/>
  <c r="J4" i="56"/>
  <c r="K4" i="56"/>
  <c r="L4" i="56"/>
  <c r="M4" i="56"/>
  <c r="N4" i="56"/>
  <c r="O4" i="56"/>
  <c r="P4" i="56"/>
  <c r="Q4" i="56"/>
  <c r="R4" i="56"/>
  <c r="S4" i="56"/>
  <c r="T4" i="56"/>
  <c r="U4" i="56"/>
  <c r="V4" i="56"/>
  <c r="W4" i="56"/>
  <c r="X4" i="56"/>
  <c r="Y4" i="56"/>
  <c r="Z4" i="56"/>
  <c r="AA4" i="56"/>
  <c r="AB4" i="56"/>
  <c r="AC4" i="56"/>
  <c r="AD4" i="56"/>
  <c r="AE4" i="56"/>
  <c r="AF4" i="56"/>
  <c r="AG4" i="56"/>
  <c r="AI4" i="56"/>
  <c r="AJ4" i="56"/>
  <c r="B5" i="56"/>
  <c r="C5" i="56"/>
  <c r="D5" i="56"/>
  <c r="E5" i="56"/>
  <c r="F5" i="56"/>
  <c r="G5" i="56"/>
  <c r="H5" i="56"/>
  <c r="I5" i="56"/>
  <c r="J5" i="56"/>
  <c r="K5" i="56"/>
  <c r="L5" i="56"/>
  <c r="M5" i="56"/>
  <c r="N5" i="56"/>
  <c r="O5" i="56"/>
  <c r="P5" i="56"/>
  <c r="Q5" i="56"/>
  <c r="R5" i="56"/>
  <c r="S5" i="56"/>
  <c r="T5" i="56"/>
  <c r="U5" i="56"/>
  <c r="V5" i="56"/>
  <c r="W5" i="56"/>
  <c r="X5" i="56"/>
  <c r="Y5" i="56"/>
  <c r="Z5" i="56"/>
  <c r="AA5" i="56"/>
  <c r="AB5" i="56"/>
  <c r="AC5" i="56"/>
  <c r="AD5" i="56"/>
  <c r="AE5" i="56"/>
  <c r="AF5" i="56"/>
  <c r="AG5" i="56"/>
  <c r="AI5" i="56"/>
  <c r="AG7" i="56"/>
  <c r="AI7" i="56"/>
  <c r="AG8" i="56"/>
  <c r="AI8" i="56"/>
  <c r="AI9" i="56"/>
  <c r="C4" i="55"/>
  <c r="D4" i="55"/>
  <c r="E4" i="55"/>
  <c r="F4" i="55"/>
  <c r="G4" i="55"/>
  <c r="H4" i="55"/>
  <c r="I4" i="55"/>
  <c r="J4" i="55"/>
  <c r="K4" i="55"/>
  <c r="L4" i="55"/>
  <c r="M4" i="55"/>
  <c r="N4" i="55"/>
  <c r="O4" i="55"/>
  <c r="P4" i="55"/>
  <c r="Q4" i="55"/>
  <c r="R4" i="55"/>
  <c r="S4" i="55"/>
  <c r="T4" i="55"/>
  <c r="U4" i="55"/>
  <c r="V4" i="55"/>
  <c r="W4" i="55"/>
  <c r="X4" i="55"/>
  <c r="Y4" i="55"/>
  <c r="Z4" i="55"/>
  <c r="AA4" i="55"/>
  <c r="AB4" i="55"/>
  <c r="AC4" i="55"/>
  <c r="AD4" i="55"/>
  <c r="AI4" i="55"/>
  <c r="AJ4" i="55"/>
  <c r="C5" i="55"/>
  <c r="D5" i="55"/>
  <c r="E5" i="55"/>
  <c r="F5" i="55"/>
  <c r="G5" i="55"/>
  <c r="H5" i="55"/>
  <c r="I5" i="55"/>
  <c r="J5" i="55"/>
  <c r="K5" i="55"/>
  <c r="L5" i="55"/>
  <c r="M5" i="55"/>
  <c r="N5" i="55"/>
  <c r="O5" i="55"/>
  <c r="P5" i="55"/>
  <c r="Q5" i="55"/>
  <c r="R5" i="55"/>
  <c r="S5" i="55"/>
  <c r="T5" i="55"/>
  <c r="U5" i="55"/>
  <c r="V5" i="55"/>
  <c r="W5" i="55"/>
  <c r="X5" i="55"/>
  <c r="Y5" i="55"/>
  <c r="Z5" i="55"/>
  <c r="AA5" i="55"/>
  <c r="AB5" i="55"/>
  <c r="AC5" i="55"/>
  <c r="AD5" i="55"/>
  <c r="AI5" i="55"/>
  <c r="G6" i="55"/>
  <c r="AG7" i="55"/>
  <c r="AI7" i="55"/>
  <c r="AG8" i="55"/>
  <c r="AI8" i="55"/>
  <c r="C4" i="54"/>
  <c r="D4" i="54"/>
  <c r="E4" i="54"/>
  <c r="F4" i="54"/>
  <c r="G4" i="54"/>
  <c r="H4" i="54"/>
  <c r="I4" i="54"/>
  <c r="J4" i="54"/>
  <c r="K4" i="54"/>
  <c r="L4" i="54"/>
  <c r="M4" i="54"/>
  <c r="N4" i="54"/>
  <c r="O4" i="54"/>
  <c r="P4" i="54"/>
  <c r="Q4" i="54"/>
  <c r="R4" i="54"/>
  <c r="S4" i="54"/>
  <c r="T4" i="54"/>
  <c r="U4" i="54"/>
  <c r="V4" i="54"/>
  <c r="W4" i="54"/>
  <c r="X4" i="54"/>
  <c r="Y4" i="54"/>
  <c r="Z4" i="54"/>
  <c r="AA4" i="54"/>
  <c r="AB4" i="54"/>
  <c r="AC4" i="54"/>
  <c r="AD4" i="54"/>
  <c r="AE4" i="54"/>
  <c r="AF4" i="54"/>
  <c r="AG4" i="54"/>
  <c r="AI4" i="54"/>
  <c r="AJ4" i="54"/>
  <c r="C5" i="54"/>
  <c r="D5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5" i="54"/>
  <c r="AE5" i="54"/>
  <c r="AF5" i="54"/>
  <c r="AG5" i="54"/>
  <c r="AI5" i="54"/>
  <c r="C6" i="54"/>
  <c r="AG7" i="54"/>
  <c r="AI7" i="54"/>
  <c r="AG8" i="54"/>
  <c r="AI8" i="54"/>
  <c r="B4" i="53"/>
  <c r="C4" i="53"/>
  <c r="D4" i="53"/>
  <c r="E4" i="53"/>
  <c r="F4" i="53"/>
  <c r="G4" i="53"/>
  <c r="H4" i="53"/>
  <c r="I4" i="53"/>
  <c r="J4" i="53"/>
  <c r="K4" i="53"/>
  <c r="L4" i="53"/>
  <c r="M4" i="53"/>
  <c r="N4" i="53"/>
  <c r="O4" i="53"/>
  <c r="P4" i="53"/>
  <c r="Q4" i="53"/>
  <c r="R4" i="53"/>
  <c r="S4" i="53"/>
  <c r="T4" i="53"/>
  <c r="U4" i="53"/>
  <c r="V4" i="53"/>
  <c r="W4" i="53"/>
  <c r="X4" i="53"/>
  <c r="Y4" i="53"/>
  <c r="Z4" i="53"/>
  <c r="AA4" i="53"/>
  <c r="AB4" i="53"/>
  <c r="AC4" i="53"/>
  <c r="AD4" i="53"/>
  <c r="AE4" i="53"/>
  <c r="AF4" i="53"/>
  <c r="AG4" i="53"/>
  <c r="AI4" i="53"/>
  <c r="AJ4" i="53"/>
  <c r="B5" i="53"/>
  <c r="C5" i="53"/>
  <c r="D5" i="53"/>
  <c r="E5" i="53"/>
  <c r="F5" i="53"/>
  <c r="G5" i="53"/>
  <c r="H5" i="53"/>
  <c r="I5" i="53"/>
  <c r="J5" i="53"/>
  <c r="K5" i="53"/>
  <c r="L5" i="53"/>
  <c r="M5" i="53"/>
  <c r="N5" i="53"/>
  <c r="O5" i="53"/>
  <c r="P5" i="53"/>
  <c r="Q5" i="53"/>
  <c r="R5" i="53"/>
  <c r="S5" i="53"/>
  <c r="T5" i="53"/>
  <c r="U5" i="53"/>
  <c r="V5" i="53"/>
  <c r="W5" i="53"/>
  <c r="X5" i="53"/>
  <c r="Y5" i="53"/>
  <c r="Z5" i="53"/>
  <c r="AA5" i="53"/>
  <c r="AB5" i="53"/>
  <c r="AC5" i="53"/>
  <c r="AD5" i="53"/>
  <c r="AE5" i="53"/>
  <c r="AF5" i="53"/>
  <c r="AG5" i="53"/>
  <c r="AI5" i="53"/>
  <c r="AG7" i="53"/>
  <c r="AI7" i="53"/>
  <c r="AG8" i="53"/>
  <c r="AI8" i="53"/>
  <c r="B4" i="52"/>
  <c r="C4" i="52"/>
  <c r="D4" i="52"/>
  <c r="E4" i="52"/>
  <c r="F4" i="52"/>
  <c r="G4" i="52"/>
  <c r="H4" i="52"/>
  <c r="I4" i="52"/>
  <c r="J4" i="52"/>
  <c r="K4" i="52"/>
  <c r="L4" i="52"/>
  <c r="M4" i="52"/>
  <c r="N4" i="52"/>
  <c r="O4" i="52"/>
  <c r="P4" i="52"/>
  <c r="Q4" i="52"/>
  <c r="R4" i="52"/>
  <c r="S4" i="52"/>
  <c r="T4" i="52"/>
  <c r="U4" i="52"/>
  <c r="V4" i="52"/>
  <c r="W4" i="52"/>
  <c r="X4" i="52"/>
  <c r="Y4" i="52"/>
  <c r="Z4" i="52"/>
  <c r="AA4" i="52"/>
  <c r="AB4" i="52"/>
  <c r="AC4" i="52"/>
  <c r="AD4" i="52"/>
  <c r="AE4" i="52"/>
  <c r="AF4" i="52"/>
  <c r="AI4" i="52"/>
  <c r="AJ4" i="52"/>
  <c r="B5" i="52"/>
  <c r="C5" i="52"/>
  <c r="D5" i="52"/>
  <c r="E5" i="52"/>
  <c r="F5" i="52"/>
  <c r="G5" i="52"/>
  <c r="H5" i="52"/>
  <c r="I5" i="52"/>
  <c r="J5" i="52"/>
  <c r="K5" i="52"/>
  <c r="L5" i="52"/>
  <c r="M5" i="52"/>
  <c r="N5" i="52"/>
  <c r="O5" i="52"/>
  <c r="P5" i="52"/>
  <c r="Q5" i="52"/>
  <c r="R5" i="52"/>
  <c r="S5" i="52"/>
  <c r="T5" i="52"/>
  <c r="U5" i="52"/>
  <c r="V5" i="52"/>
  <c r="W5" i="52"/>
  <c r="X5" i="52"/>
  <c r="Y5" i="52"/>
  <c r="Z5" i="52"/>
  <c r="AA5" i="52"/>
  <c r="AB5" i="52"/>
  <c r="AC5" i="52"/>
  <c r="AD5" i="52"/>
  <c r="AE5" i="52"/>
  <c r="AF5" i="52"/>
  <c r="AI5" i="52"/>
  <c r="AF7" i="52"/>
  <c r="AI7" i="52"/>
  <c r="AF8" i="52"/>
  <c r="AI8" i="52"/>
  <c r="B4" i="51"/>
  <c r="C4" i="51"/>
  <c r="D4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I4" i="51"/>
  <c r="AJ4" i="51"/>
  <c r="B5" i="51"/>
  <c r="C5" i="51"/>
  <c r="D5" i="51"/>
  <c r="E5" i="51"/>
  <c r="F5" i="51"/>
  <c r="G5" i="51"/>
  <c r="H5" i="51"/>
  <c r="I5" i="51"/>
  <c r="J5" i="51"/>
  <c r="K5" i="51"/>
  <c r="L5" i="51"/>
  <c r="M5" i="51"/>
  <c r="N5" i="51"/>
  <c r="O5" i="51"/>
  <c r="P5" i="51"/>
  <c r="Q5" i="51"/>
  <c r="R5" i="51"/>
  <c r="S5" i="51"/>
  <c r="T5" i="51"/>
  <c r="U5" i="51"/>
  <c r="V5" i="51"/>
  <c r="W5" i="51"/>
  <c r="X5" i="51"/>
  <c r="Y5" i="51"/>
  <c r="Z5" i="51"/>
  <c r="AA5" i="51"/>
  <c r="AB5" i="51"/>
  <c r="AC5" i="51"/>
  <c r="AD5" i="51"/>
  <c r="AE5" i="51"/>
  <c r="AF5" i="51"/>
  <c r="AG5" i="51"/>
  <c r="AI5" i="51"/>
  <c r="V6" i="51"/>
  <c r="AG7" i="51"/>
  <c r="AI7" i="51"/>
  <c r="AG8" i="51"/>
  <c r="AI8" i="51"/>
  <c r="V54" i="51"/>
  <c r="V55" i="51"/>
  <c r="V56" i="51"/>
  <c r="V57" i="51"/>
  <c r="B4" i="50"/>
  <c r="C4" i="50"/>
  <c r="D4" i="50"/>
  <c r="E4" i="50"/>
  <c r="F4" i="50"/>
  <c r="G4" i="50"/>
  <c r="H4" i="50"/>
  <c r="I4" i="50"/>
  <c r="J4" i="50"/>
  <c r="K4" i="50"/>
  <c r="L4" i="50"/>
  <c r="M4" i="50"/>
  <c r="N4" i="50"/>
  <c r="O4" i="50"/>
  <c r="P4" i="50"/>
  <c r="Q4" i="50"/>
  <c r="R4" i="50"/>
  <c r="S4" i="50"/>
  <c r="T4" i="50"/>
  <c r="U4" i="50"/>
  <c r="V4" i="50"/>
  <c r="W4" i="50"/>
  <c r="X4" i="50"/>
  <c r="Y4" i="50"/>
  <c r="Z4" i="50"/>
  <c r="AA4" i="50"/>
  <c r="AB4" i="50"/>
  <c r="AC4" i="50"/>
  <c r="AD4" i="50"/>
  <c r="AE4" i="50"/>
  <c r="AF4" i="50"/>
  <c r="AI4" i="50"/>
  <c r="AJ4" i="50"/>
  <c r="B5" i="50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AE5" i="50"/>
  <c r="AF5" i="50"/>
  <c r="AI5" i="50"/>
  <c r="AF7" i="50"/>
  <c r="AI7" i="50"/>
  <c r="AF8" i="50"/>
  <c r="AI8" i="50"/>
  <c r="B4" i="49"/>
  <c r="C4" i="49"/>
  <c r="D4" i="49"/>
  <c r="E4" i="49"/>
  <c r="F4" i="49"/>
  <c r="G4" i="49"/>
  <c r="H4" i="49"/>
  <c r="I4" i="49"/>
  <c r="J4" i="49"/>
  <c r="K4" i="49"/>
  <c r="L4" i="49"/>
  <c r="M4" i="49"/>
  <c r="N4" i="49"/>
  <c r="O4" i="49"/>
  <c r="P4" i="49"/>
  <c r="Q4" i="49"/>
  <c r="R4" i="49"/>
  <c r="S4" i="49"/>
  <c r="T4" i="49"/>
  <c r="U4" i="49"/>
  <c r="V4" i="49"/>
  <c r="W4" i="49"/>
  <c r="X4" i="49"/>
  <c r="Y4" i="49"/>
  <c r="Z4" i="49"/>
  <c r="AA4" i="49"/>
  <c r="AB4" i="49"/>
  <c r="AC4" i="49"/>
  <c r="AD4" i="49"/>
  <c r="AE4" i="49"/>
  <c r="AF4" i="49"/>
  <c r="AG4" i="49"/>
  <c r="AI4" i="49"/>
  <c r="AJ4" i="49"/>
  <c r="B5" i="49"/>
  <c r="C5" i="49"/>
  <c r="D5" i="49"/>
  <c r="E5" i="49"/>
  <c r="F5" i="49"/>
  <c r="G5" i="49"/>
  <c r="H5" i="49"/>
  <c r="I5" i="49"/>
  <c r="J5" i="49"/>
  <c r="K5" i="49"/>
  <c r="L5" i="49"/>
  <c r="M5" i="49"/>
  <c r="N5" i="49"/>
  <c r="O5" i="49"/>
  <c r="P5" i="49"/>
  <c r="Q5" i="49"/>
  <c r="R5" i="49"/>
  <c r="S5" i="49"/>
  <c r="T5" i="49"/>
  <c r="U5" i="49"/>
  <c r="V5" i="49"/>
  <c r="W5" i="49"/>
  <c r="X5" i="49"/>
  <c r="Y5" i="49"/>
  <c r="Z5" i="49"/>
  <c r="AA5" i="49"/>
  <c r="AB5" i="49"/>
  <c r="AC5" i="49"/>
  <c r="AD5" i="49"/>
  <c r="AE5" i="49"/>
  <c r="AF5" i="49"/>
  <c r="AG5" i="49"/>
  <c r="AI5" i="49"/>
  <c r="B7" i="49"/>
  <c r="AG7" i="49"/>
  <c r="AI7" i="49"/>
  <c r="B8" i="49"/>
  <c r="AG8" i="49"/>
  <c r="AI8" i="49"/>
  <c r="B4" i="48"/>
  <c r="C4" i="48"/>
  <c r="D4" i="48"/>
  <c r="E4" i="48"/>
  <c r="F4" i="48"/>
  <c r="G4" i="48"/>
  <c r="H4" i="48"/>
  <c r="I4" i="48"/>
  <c r="J4" i="48"/>
  <c r="K4" i="48"/>
  <c r="L4" i="48"/>
  <c r="M4" i="48"/>
  <c r="N4" i="48"/>
  <c r="O4" i="48"/>
  <c r="P4" i="48"/>
  <c r="Q4" i="48"/>
  <c r="R4" i="48"/>
  <c r="S4" i="48"/>
  <c r="T4" i="48"/>
  <c r="U4" i="48"/>
  <c r="V4" i="48"/>
  <c r="W4" i="48"/>
  <c r="X4" i="48"/>
  <c r="Y4" i="48"/>
  <c r="Z4" i="48"/>
  <c r="AA4" i="48"/>
  <c r="AB4" i="48"/>
  <c r="AC4" i="48"/>
  <c r="AD4" i="48"/>
  <c r="AE4" i="48"/>
  <c r="AF4" i="48"/>
  <c r="AG4" i="48"/>
  <c r="AI4" i="48"/>
  <c r="AJ4" i="48"/>
  <c r="B5" i="48"/>
  <c r="C5" i="48"/>
  <c r="D5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AG5" i="48"/>
  <c r="AI5" i="48"/>
  <c r="B7" i="48"/>
  <c r="AG7" i="48"/>
  <c r="AI7" i="48"/>
  <c r="B8" i="48"/>
  <c r="AG8" i="48"/>
  <c r="AI8" i="48"/>
  <c r="B4" i="47"/>
  <c r="C4" i="47"/>
  <c r="D4" i="47"/>
  <c r="E4" i="47"/>
  <c r="F4" i="47"/>
  <c r="G4" i="47"/>
  <c r="H4" i="47"/>
  <c r="I4" i="47"/>
  <c r="J4" i="47"/>
  <c r="K4" i="47"/>
  <c r="L4" i="47"/>
  <c r="M4" i="47"/>
  <c r="N4" i="47"/>
  <c r="O4" i="47"/>
  <c r="P4" i="47"/>
  <c r="Q4" i="47"/>
  <c r="R4" i="47"/>
  <c r="S4" i="47"/>
  <c r="T4" i="47"/>
  <c r="U4" i="47"/>
  <c r="V4" i="47"/>
  <c r="W4" i="47"/>
  <c r="X4" i="47"/>
  <c r="Y4" i="47"/>
  <c r="Z4" i="47"/>
  <c r="AA4" i="47"/>
  <c r="AB4" i="47"/>
  <c r="AC4" i="47"/>
  <c r="AD4" i="47"/>
  <c r="AE4" i="47"/>
  <c r="AF4" i="47"/>
  <c r="AI4" i="47"/>
  <c r="AJ4" i="47"/>
  <c r="B5" i="47"/>
  <c r="C5" i="47"/>
  <c r="D5" i="47"/>
  <c r="E5" i="47"/>
  <c r="F5" i="47"/>
  <c r="G5" i="47"/>
  <c r="H5" i="47"/>
  <c r="I5" i="47"/>
  <c r="J5" i="47"/>
  <c r="K5" i="47"/>
  <c r="L5" i="47"/>
  <c r="M5" i="47"/>
  <c r="N5" i="47"/>
  <c r="O5" i="47"/>
  <c r="P5" i="47"/>
  <c r="Q5" i="47"/>
  <c r="R5" i="47"/>
  <c r="S5" i="47"/>
  <c r="T5" i="47"/>
  <c r="U5" i="47"/>
  <c r="V5" i="47"/>
  <c r="W5" i="47"/>
  <c r="X5" i="47"/>
  <c r="Y5" i="47"/>
  <c r="Z5" i="47"/>
  <c r="AA5" i="47"/>
  <c r="AB5" i="47"/>
  <c r="AC5" i="47"/>
  <c r="AD5" i="47"/>
  <c r="AE5" i="47"/>
  <c r="AF5" i="47"/>
  <c r="AI5" i="47"/>
  <c r="B7" i="47"/>
  <c r="AF7" i="47"/>
  <c r="AI7" i="47"/>
  <c r="B8" i="47"/>
  <c r="AF8" i="47"/>
  <c r="AI8" i="47"/>
  <c r="B3" i="46"/>
  <c r="B4" i="46"/>
  <c r="C4" i="46"/>
  <c r="D4" i="46"/>
  <c r="E4" i="46"/>
  <c r="F4" i="46"/>
  <c r="G4" i="46"/>
  <c r="H4" i="46"/>
  <c r="I4" i="46"/>
  <c r="J4" i="46"/>
  <c r="K4" i="46"/>
  <c r="L4" i="46"/>
  <c r="M4" i="46"/>
  <c r="N4" i="46"/>
  <c r="O4" i="46"/>
  <c r="P4" i="46"/>
  <c r="Q4" i="46"/>
  <c r="R4" i="46"/>
  <c r="S4" i="46"/>
  <c r="T4" i="46"/>
  <c r="U4" i="46"/>
  <c r="V4" i="46"/>
  <c r="W4" i="46"/>
  <c r="X4" i="46"/>
  <c r="Y4" i="46"/>
  <c r="Z4" i="46"/>
  <c r="AA4" i="46"/>
  <c r="AB4" i="46"/>
  <c r="AC4" i="46"/>
  <c r="AD4" i="46"/>
  <c r="AE4" i="46"/>
  <c r="AF4" i="46"/>
  <c r="AG4" i="46"/>
  <c r="AI4" i="46"/>
  <c r="AJ4" i="46"/>
  <c r="B5" i="46"/>
  <c r="C5" i="46"/>
  <c r="D5" i="46"/>
  <c r="E5" i="46"/>
  <c r="F5" i="46"/>
  <c r="G5" i="46"/>
  <c r="H5" i="46"/>
  <c r="I5" i="46"/>
  <c r="J5" i="46"/>
  <c r="K5" i="46"/>
  <c r="L5" i="46"/>
  <c r="M5" i="46"/>
  <c r="N5" i="46"/>
  <c r="O5" i="46"/>
  <c r="P5" i="46"/>
  <c r="Q5" i="46"/>
  <c r="R5" i="46"/>
  <c r="S5" i="46"/>
  <c r="T5" i="46"/>
  <c r="U5" i="46"/>
  <c r="V5" i="46"/>
  <c r="W5" i="46"/>
  <c r="X5" i="46"/>
  <c r="Y5" i="46"/>
  <c r="Z5" i="46"/>
  <c r="AA5" i="46"/>
  <c r="AB5" i="46"/>
  <c r="AC5" i="46"/>
  <c r="AD5" i="46"/>
  <c r="AE5" i="46"/>
  <c r="AF5" i="46"/>
  <c r="AG5" i="46"/>
  <c r="AI5" i="46"/>
  <c r="B6" i="46"/>
  <c r="B7" i="46"/>
  <c r="AG7" i="46"/>
  <c r="AI7" i="46"/>
  <c r="B8" i="46"/>
  <c r="AG8" i="46"/>
  <c r="AI8" i="46"/>
  <c r="B4" i="45"/>
  <c r="C4" i="45"/>
  <c r="D4" i="45"/>
  <c r="E4" i="45"/>
  <c r="F4" i="45"/>
  <c r="G4" i="45"/>
  <c r="H4" i="45"/>
  <c r="I4" i="45"/>
  <c r="J4" i="45"/>
  <c r="K4" i="45"/>
  <c r="L4" i="45"/>
  <c r="M4" i="45"/>
  <c r="N4" i="45"/>
  <c r="O4" i="45"/>
  <c r="P4" i="45"/>
  <c r="Q4" i="45"/>
  <c r="R4" i="45"/>
  <c r="S4" i="45"/>
  <c r="T4" i="45"/>
  <c r="U4" i="45"/>
  <c r="V4" i="45"/>
  <c r="W4" i="45"/>
  <c r="X4" i="45"/>
  <c r="Y4" i="45"/>
  <c r="Z4" i="45"/>
  <c r="AA4" i="45"/>
  <c r="AB4" i="45"/>
  <c r="AC4" i="45"/>
  <c r="AD4" i="45"/>
  <c r="AE4" i="45"/>
  <c r="AF4" i="45"/>
  <c r="AI4" i="45"/>
  <c r="AJ4" i="45"/>
  <c r="B5" i="45"/>
  <c r="C5" i="45"/>
  <c r="D5" i="45"/>
  <c r="E5" i="45"/>
  <c r="F5" i="45"/>
  <c r="G5" i="45"/>
  <c r="H5" i="45"/>
  <c r="I5" i="45"/>
  <c r="J5" i="45"/>
  <c r="K5" i="45"/>
  <c r="L5" i="45"/>
  <c r="M5" i="45"/>
  <c r="N5" i="45"/>
  <c r="O5" i="45"/>
  <c r="P5" i="45"/>
  <c r="Q5" i="45"/>
  <c r="R5" i="45"/>
  <c r="S5" i="45"/>
  <c r="T5" i="45"/>
  <c r="U5" i="45"/>
  <c r="V5" i="45"/>
  <c r="W5" i="45"/>
  <c r="X5" i="45"/>
  <c r="Y5" i="45"/>
  <c r="Z5" i="45"/>
  <c r="AA5" i="45"/>
  <c r="AB5" i="45"/>
  <c r="AC5" i="45"/>
  <c r="AD5" i="45"/>
  <c r="AE5" i="45"/>
  <c r="AF5" i="45"/>
  <c r="AI5" i="45"/>
  <c r="B6" i="45"/>
  <c r="B7" i="45"/>
  <c r="AF7" i="45"/>
  <c r="AI7" i="45"/>
  <c r="B8" i="45"/>
  <c r="AF8" i="45"/>
  <c r="AI8" i="45"/>
  <c r="B3" i="44"/>
  <c r="B4" i="44"/>
  <c r="C4" i="44"/>
  <c r="D4" i="44"/>
  <c r="E4" i="44"/>
  <c r="F4" i="44"/>
  <c r="G4" i="44"/>
  <c r="H4" i="44"/>
  <c r="I4" i="44"/>
  <c r="J4" i="44"/>
  <c r="K4" i="44"/>
  <c r="L4" i="44"/>
  <c r="M4" i="44"/>
  <c r="N4" i="44"/>
  <c r="O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I4" i="44"/>
  <c r="AJ4" i="44"/>
  <c r="B5" i="44"/>
  <c r="C5" i="44"/>
  <c r="D5" i="44"/>
  <c r="E5" i="44"/>
  <c r="F5" i="44"/>
  <c r="G5" i="44"/>
  <c r="H5" i="44"/>
  <c r="I5" i="44"/>
  <c r="J5" i="44"/>
  <c r="K5" i="44"/>
  <c r="L5" i="44"/>
  <c r="M5" i="44"/>
  <c r="N5" i="44"/>
  <c r="O5" i="44"/>
  <c r="P5" i="44"/>
  <c r="Q5" i="44"/>
  <c r="R5" i="44"/>
  <c r="S5" i="44"/>
  <c r="T5" i="44"/>
  <c r="U5" i="44"/>
  <c r="V5" i="44"/>
  <c r="W5" i="44"/>
  <c r="X5" i="44"/>
  <c r="Y5" i="44"/>
  <c r="Z5" i="44"/>
  <c r="AA5" i="44"/>
  <c r="AB5" i="44"/>
  <c r="AC5" i="44"/>
  <c r="AD5" i="44"/>
  <c r="AE5" i="44"/>
  <c r="AF5" i="44"/>
  <c r="AG5" i="44"/>
  <c r="AI5" i="44"/>
  <c r="B6" i="44"/>
  <c r="B7" i="44"/>
  <c r="AG7" i="44"/>
  <c r="AI7" i="44"/>
  <c r="B8" i="44"/>
  <c r="AG8" i="44"/>
  <c r="AI8" i="44"/>
  <c r="B3" i="43"/>
  <c r="B4" i="43"/>
  <c r="C4" i="43"/>
  <c r="D4" i="43"/>
  <c r="E4" i="43"/>
  <c r="F4" i="43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B4" i="43"/>
  <c r="AC4" i="43"/>
  <c r="AD4" i="43"/>
  <c r="AE4" i="43"/>
  <c r="AI4" i="43"/>
  <c r="AJ4" i="43"/>
  <c r="B5" i="43"/>
  <c r="C5" i="43"/>
  <c r="D5" i="43"/>
  <c r="E5" i="43"/>
  <c r="F5" i="43"/>
  <c r="G5" i="43"/>
  <c r="H5" i="43"/>
  <c r="I5" i="43"/>
  <c r="J5" i="43"/>
  <c r="K5" i="43"/>
  <c r="L5" i="43"/>
  <c r="M5" i="43"/>
  <c r="N5" i="43"/>
  <c r="O5" i="43"/>
  <c r="P5" i="43"/>
  <c r="Q5" i="43"/>
  <c r="R5" i="43"/>
  <c r="S5" i="43"/>
  <c r="T5" i="43"/>
  <c r="U5" i="43"/>
  <c r="V5" i="43"/>
  <c r="W5" i="43"/>
  <c r="X5" i="43"/>
  <c r="Y5" i="43"/>
  <c r="Z5" i="43"/>
  <c r="AA5" i="43"/>
  <c r="AB5" i="43"/>
  <c r="AC5" i="43"/>
  <c r="AD5" i="43"/>
  <c r="AE5" i="43"/>
  <c r="AI5" i="43"/>
  <c r="B6" i="43"/>
  <c r="B7" i="43"/>
  <c r="AE7" i="43"/>
  <c r="AI7" i="43"/>
  <c r="B8" i="43"/>
  <c r="AE8" i="43"/>
  <c r="AI8" i="43"/>
  <c r="B3" i="42"/>
  <c r="B4" i="42"/>
  <c r="C4" i="42"/>
  <c r="D4" i="42"/>
  <c r="E4" i="42"/>
  <c r="F4" i="42"/>
  <c r="G4" i="42"/>
  <c r="H4" i="42"/>
  <c r="I4" i="42"/>
  <c r="J4" i="42"/>
  <c r="K4" i="42"/>
  <c r="L4" i="42"/>
  <c r="M4" i="42"/>
  <c r="N4" i="42"/>
  <c r="O4" i="42"/>
  <c r="P4" i="42"/>
  <c r="Q4" i="42"/>
  <c r="R4" i="42"/>
  <c r="S4" i="42"/>
  <c r="T4" i="42"/>
  <c r="U4" i="42"/>
  <c r="V4" i="42"/>
  <c r="W4" i="42"/>
  <c r="X4" i="42"/>
  <c r="Y4" i="42"/>
  <c r="Z4" i="42"/>
  <c r="AA4" i="42"/>
  <c r="AB4" i="42"/>
  <c r="AC4" i="42"/>
  <c r="AD4" i="42"/>
  <c r="AE4" i="42"/>
  <c r="AF4" i="42"/>
  <c r="AG4" i="42"/>
  <c r="AI4" i="42"/>
  <c r="AJ4" i="42"/>
  <c r="B5" i="42"/>
  <c r="C5" i="42"/>
  <c r="D5" i="42"/>
  <c r="E5" i="42"/>
  <c r="F5" i="42"/>
  <c r="G5" i="42"/>
  <c r="H5" i="42"/>
  <c r="I5" i="42"/>
  <c r="J5" i="42"/>
  <c r="K5" i="42"/>
  <c r="L5" i="42"/>
  <c r="M5" i="42"/>
  <c r="N5" i="42"/>
  <c r="O5" i="42"/>
  <c r="P5" i="42"/>
  <c r="Q5" i="42"/>
  <c r="R5" i="42"/>
  <c r="S5" i="42"/>
  <c r="T5" i="42"/>
  <c r="U5" i="42"/>
  <c r="V5" i="42"/>
  <c r="W5" i="42"/>
  <c r="X5" i="42"/>
  <c r="Y5" i="42"/>
  <c r="Z5" i="42"/>
  <c r="AA5" i="42"/>
  <c r="AB5" i="42"/>
  <c r="AC5" i="42"/>
  <c r="AD5" i="42"/>
  <c r="AE5" i="42"/>
  <c r="AF5" i="42"/>
  <c r="AG5" i="42"/>
  <c r="AI5" i="42"/>
  <c r="B7" i="42"/>
  <c r="AG7" i="42"/>
  <c r="AI7" i="42"/>
  <c r="B8" i="42"/>
  <c r="AG8" i="42"/>
  <c r="AI8" i="42"/>
  <c r="B3" i="41"/>
  <c r="B4" i="41"/>
  <c r="C4" i="41"/>
  <c r="D4" i="41"/>
  <c r="E4" i="41"/>
  <c r="F4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I4" i="41"/>
  <c r="AJ4" i="41"/>
  <c r="B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I5" i="41"/>
  <c r="B7" i="41"/>
  <c r="AG7" i="41"/>
  <c r="AI7" i="41"/>
  <c r="B8" i="41"/>
  <c r="AG8" i="41"/>
  <c r="AI8" i="41"/>
  <c r="AI9" i="41"/>
  <c r="B3" i="40"/>
  <c r="B4" i="40"/>
  <c r="C4" i="40"/>
  <c r="D4" i="40"/>
  <c r="E4" i="40"/>
  <c r="F4" i="40"/>
  <c r="G4" i="40"/>
  <c r="H4" i="40"/>
  <c r="I4" i="40"/>
  <c r="J4" i="40"/>
  <c r="K4" i="40"/>
  <c r="L4" i="40"/>
  <c r="M4" i="40"/>
  <c r="N4" i="40"/>
  <c r="O4" i="40"/>
  <c r="P4" i="40"/>
  <c r="Q4" i="40"/>
  <c r="R4" i="40"/>
  <c r="S4" i="40"/>
  <c r="T4" i="40"/>
  <c r="U4" i="40"/>
  <c r="V4" i="40"/>
  <c r="W4" i="40"/>
  <c r="X4" i="40"/>
  <c r="Y4" i="40"/>
  <c r="Z4" i="40"/>
  <c r="AA4" i="40"/>
  <c r="AB4" i="40"/>
  <c r="AC4" i="40"/>
  <c r="AD4" i="40"/>
  <c r="AE4" i="40"/>
  <c r="AF4" i="40"/>
  <c r="AI4" i="40"/>
  <c r="AJ4" i="40"/>
  <c r="B5" i="40"/>
  <c r="AI5" i="40"/>
  <c r="B6" i="40"/>
  <c r="AF6" i="40"/>
  <c r="AI6" i="40"/>
  <c r="B7" i="40"/>
  <c r="AF7" i="40"/>
  <c r="AI7" i="40"/>
  <c r="AI8" i="40"/>
  <c r="B3" i="39"/>
  <c r="B4" i="39"/>
  <c r="C4" i="39"/>
  <c r="D4" i="39"/>
  <c r="E4" i="39"/>
  <c r="F4" i="39"/>
  <c r="G4" i="39"/>
  <c r="H4" i="39"/>
  <c r="I4" i="39"/>
  <c r="J4" i="39"/>
  <c r="K4" i="39"/>
  <c r="L4" i="39"/>
  <c r="M4" i="39"/>
  <c r="N4" i="39"/>
  <c r="O4" i="39"/>
  <c r="P4" i="39"/>
  <c r="Q4" i="39"/>
  <c r="R4" i="39"/>
  <c r="S4" i="39"/>
  <c r="T4" i="39"/>
  <c r="U4" i="39"/>
  <c r="V4" i="39"/>
  <c r="W4" i="39"/>
  <c r="X4" i="39"/>
  <c r="Y4" i="39"/>
  <c r="Z4" i="39"/>
  <c r="AA4" i="39"/>
  <c r="AB4" i="39"/>
  <c r="AC4" i="39"/>
  <c r="AD4" i="39"/>
  <c r="AE4" i="39"/>
  <c r="AF4" i="39"/>
  <c r="AG4" i="39"/>
  <c r="AI4" i="39"/>
  <c r="AJ4" i="39"/>
  <c r="B5" i="39"/>
  <c r="AI5" i="39"/>
  <c r="B6" i="39"/>
  <c r="AG6" i="39"/>
  <c r="AI6" i="39"/>
  <c r="B7" i="39"/>
  <c r="AG7" i="39"/>
  <c r="AI7" i="39"/>
  <c r="B3" i="38"/>
  <c r="B4" i="38"/>
  <c r="C4" i="38"/>
  <c r="D4" i="38"/>
  <c r="E4" i="38"/>
  <c r="F4" i="38"/>
  <c r="G4" i="38"/>
  <c r="H4" i="38"/>
  <c r="I4" i="38"/>
  <c r="J4" i="38"/>
  <c r="K4" i="38"/>
  <c r="L4" i="38"/>
  <c r="M4" i="38"/>
  <c r="N4" i="38"/>
  <c r="O4" i="38"/>
  <c r="P4" i="38"/>
  <c r="Q4" i="38"/>
  <c r="R4" i="38"/>
  <c r="S4" i="38"/>
  <c r="T4" i="38"/>
  <c r="U4" i="38"/>
  <c r="V4" i="38"/>
  <c r="W4" i="38"/>
  <c r="X4" i="38"/>
  <c r="Y4" i="38"/>
  <c r="Z4" i="38"/>
  <c r="AA4" i="38"/>
  <c r="AB4" i="38"/>
  <c r="AC4" i="38"/>
  <c r="AD4" i="38"/>
  <c r="AE4" i="38"/>
  <c r="AF4" i="38"/>
  <c r="AI4" i="38"/>
  <c r="AJ4" i="38"/>
  <c r="B5" i="38"/>
  <c r="AI5" i="38"/>
  <c r="B6" i="38"/>
  <c r="AF6" i="38"/>
  <c r="AI6" i="38"/>
  <c r="B7" i="38"/>
  <c r="AF7" i="38"/>
  <c r="AI7" i="38"/>
  <c r="AI8" i="38"/>
  <c r="B3" i="37"/>
  <c r="B4" i="37"/>
  <c r="C4" i="37"/>
  <c r="D4" i="37"/>
  <c r="E4" i="37"/>
  <c r="F4" i="37"/>
  <c r="G4" i="37"/>
  <c r="H4" i="37"/>
  <c r="I4" i="37"/>
  <c r="J4" i="37"/>
  <c r="K4" i="37"/>
  <c r="L4" i="37"/>
  <c r="M4" i="37"/>
  <c r="N4" i="37"/>
  <c r="O4" i="37"/>
  <c r="P4" i="37"/>
  <c r="Q4" i="37"/>
  <c r="R4" i="37"/>
  <c r="S4" i="37"/>
  <c r="T4" i="37"/>
  <c r="U4" i="37"/>
  <c r="V4" i="37"/>
  <c r="W4" i="37"/>
  <c r="X4" i="37"/>
  <c r="Y4" i="37"/>
  <c r="Z4" i="37"/>
  <c r="AA4" i="37"/>
  <c r="AB4" i="37"/>
  <c r="AC4" i="37"/>
  <c r="AD4" i="37"/>
  <c r="AE4" i="37"/>
  <c r="AF4" i="37"/>
  <c r="AG4" i="37"/>
  <c r="AI4" i="37"/>
  <c r="AJ4" i="37"/>
  <c r="B5" i="37"/>
  <c r="AI5" i="37"/>
  <c r="B6" i="37"/>
  <c r="AG6" i="37"/>
  <c r="AI6" i="37"/>
  <c r="B7" i="37"/>
  <c r="AG7" i="37"/>
  <c r="AI7" i="37"/>
  <c r="AI8" i="37"/>
  <c r="B4" i="36"/>
  <c r="C4" i="36"/>
  <c r="D4" i="36"/>
  <c r="E4" i="36"/>
  <c r="F4" i="36"/>
  <c r="G4" i="36"/>
  <c r="H4" i="36"/>
  <c r="I4" i="36"/>
  <c r="J4" i="36"/>
  <c r="K4" i="36"/>
  <c r="L4" i="36"/>
  <c r="M4" i="36"/>
  <c r="N4" i="36"/>
  <c r="O4" i="36"/>
  <c r="P4" i="36"/>
  <c r="Q4" i="36"/>
  <c r="R4" i="36"/>
  <c r="S4" i="36"/>
  <c r="T4" i="36"/>
  <c r="U4" i="36"/>
  <c r="V4" i="36"/>
  <c r="W4" i="36"/>
  <c r="X4" i="36"/>
  <c r="Y4" i="36"/>
  <c r="Z4" i="36"/>
  <c r="AA4" i="36"/>
  <c r="AB4" i="36"/>
  <c r="AC4" i="36"/>
  <c r="AD4" i="36"/>
  <c r="AE4" i="36"/>
  <c r="AF4" i="36"/>
  <c r="AG4" i="36"/>
  <c r="AI4" i="36"/>
  <c r="AJ4" i="36"/>
  <c r="AI5" i="36"/>
  <c r="B6" i="36"/>
  <c r="AG6" i="36"/>
  <c r="AI6" i="36"/>
  <c r="B7" i="36"/>
  <c r="AG7" i="36"/>
  <c r="AI7" i="36"/>
  <c r="AI8" i="36"/>
  <c r="B3" i="35"/>
  <c r="B4" i="35"/>
  <c r="C4" i="35"/>
  <c r="D4" i="35"/>
  <c r="E4" i="35"/>
  <c r="F4" i="35"/>
  <c r="G4" i="35"/>
  <c r="H4" i="35"/>
  <c r="I4" i="35"/>
  <c r="J4" i="35"/>
  <c r="K4" i="35"/>
  <c r="L4" i="35"/>
  <c r="M4" i="35"/>
  <c r="N4" i="35"/>
  <c r="O4" i="35"/>
  <c r="P4" i="35"/>
  <c r="Q4" i="35"/>
  <c r="R4" i="35"/>
  <c r="S4" i="35"/>
  <c r="T4" i="35"/>
  <c r="U4" i="35"/>
  <c r="V4" i="35"/>
  <c r="W4" i="35"/>
  <c r="X4" i="35"/>
  <c r="Y4" i="35"/>
  <c r="Z4" i="35"/>
  <c r="AA4" i="35"/>
  <c r="AB4" i="35"/>
  <c r="AC4" i="35"/>
  <c r="AD4" i="35"/>
  <c r="AE4" i="35"/>
  <c r="AF4" i="35"/>
  <c r="AI4" i="35"/>
  <c r="AJ4" i="35"/>
  <c r="B5" i="35"/>
  <c r="AI5" i="35"/>
  <c r="B6" i="35"/>
  <c r="AF6" i="35"/>
  <c r="AI6" i="35"/>
  <c r="B7" i="35"/>
  <c r="AF7" i="35"/>
  <c r="AI7" i="35"/>
  <c r="B3" i="34"/>
  <c r="B4" i="34"/>
  <c r="C4" i="34"/>
  <c r="D4" i="34"/>
  <c r="E4" i="34"/>
  <c r="F4" i="34"/>
  <c r="G4" i="34"/>
  <c r="H4" i="34"/>
  <c r="I4" i="34"/>
  <c r="J4" i="34"/>
  <c r="K4" i="34"/>
  <c r="L4" i="34"/>
  <c r="M4" i="34"/>
  <c r="N4" i="34"/>
  <c r="O4" i="34"/>
  <c r="P4" i="34"/>
  <c r="Q4" i="34"/>
  <c r="R4" i="34"/>
  <c r="S4" i="34"/>
  <c r="T4" i="34"/>
  <c r="U4" i="34"/>
  <c r="V4" i="34"/>
  <c r="W4" i="34"/>
  <c r="X4" i="34"/>
  <c r="Y4" i="34"/>
  <c r="Z4" i="34"/>
  <c r="AA4" i="34"/>
  <c r="AB4" i="34"/>
  <c r="AC4" i="34"/>
  <c r="AD4" i="34"/>
  <c r="AE4" i="34"/>
  <c r="AF4" i="34"/>
  <c r="AG4" i="34"/>
  <c r="AI4" i="34"/>
  <c r="AJ4" i="34"/>
  <c r="B5" i="34"/>
  <c r="AI5" i="34"/>
  <c r="B6" i="34"/>
  <c r="AG6" i="34"/>
  <c r="AI6" i="34"/>
  <c r="B7" i="34"/>
  <c r="AG7" i="34"/>
  <c r="AI7" i="34"/>
  <c r="B3" i="33"/>
  <c r="B4" i="33"/>
  <c r="C4" i="33"/>
  <c r="D4" i="33"/>
  <c r="E4" i="33"/>
  <c r="F4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X4" i="33"/>
  <c r="Y4" i="33"/>
  <c r="Z4" i="33"/>
  <c r="AA4" i="33"/>
  <c r="AB4" i="33"/>
  <c r="AC4" i="33"/>
  <c r="AD4" i="33"/>
  <c r="AE4" i="33"/>
  <c r="AF4" i="33"/>
  <c r="AI4" i="33"/>
  <c r="AJ4" i="33"/>
  <c r="B5" i="33"/>
  <c r="AI5" i="33"/>
  <c r="B6" i="33"/>
  <c r="AF6" i="33"/>
  <c r="AI6" i="33"/>
  <c r="B7" i="33"/>
  <c r="AF7" i="33"/>
  <c r="AI7" i="33"/>
  <c r="B3" i="32"/>
  <c r="B4" i="32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I4" i="32"/>
  <c r="AJ4" i="32"/>
  <c r="B5" i="32"/>
  <c r="AI5" i="32"/>
  <c r="B6" i="32"/>
  <c r="AG6" i="32"/>
  <c r="B7" i="32"/>
  <c r="AG7" i="32"/>
  <c r="B3" i="31"/>
  <c r="B4" i="31"/>
  <c r="C4" i="31"/>
  <c r="D4" i="31"/>
  <c r="E4" i="31"/>
  <c r="F4" i="31"/>
  <c r="G4" i="31"/>
  <c r="H4" i="31"/>
  <c r="I4" i="31"/>
  <c r="J4" i="31"/>
  <c r="K4" i="31"/>
  <c r="L4" i="31"/>
  <c r="M4" i="31"/>
  <c r="N4" i="31"/>
  <c r="O4" i="31"/>
  <c r="P4" i="31"/>
  <c r="Q4" i="31"/>
  <c r="R4" i="31"/>
  <c r="S4" i="31"/>
  <c r="T4" i="31"/>
  <c r="U4" i="31"/>
  <c r="V4" i="31"/>
  <c r="W4" i="31"/>
  <c r="X4" i="31"/>
  <c r="Y4" i="31"/>
  <c r="Z4" i="31"/>
  <c r="AA4" i="31"/>
  <c r="AB4" i="31"/>
  <c r="AC4" i="31"/>
  <c r="AD4" i="31"/>
  <c r="AI4" i="31"/>
  <c r="AJ4" i="31"/>
  <c r="B5" i="31"/>
  <c r="AI5" i="31"/>
  <c r="B6" i="31"/>
  <c r="AD6" i="31"/>
  <c r="B7" i="31"/>
  <c r="AD7" i="31"/>
  <c r="B3" i="30"/>
  <c r="B4" i="30"/>
  <c r="C4" i="30"/>
  <c r="D4" i="30"/>
  <c r="E4" i="30"/>
  <c r="F4" i="30"/>
  <c r="G4" i="30"/>
  <c r="H4" i="30"/>
  <c r="I4" i="30"/>
  <c r="J4" i="30"/>
  <c r="K4" i="30"/>
  <c r="L4" i="30"/>
  <c r="M4" i="30"/>
  <c r="N4" i="30"/>
  <c r="O4" i="30"/>
  <c r="P4" i="30"/>
  <c r="Q4" i="30"/>
  <c r="R4" i="30"/>
  <c r="S4" i="30"/>
  <c r="T4" i="30"/>
  <c r="U4" i="30"/>
  <c r="V4" i="30"/>
  <c r="W4" i="30"/>
  <c r="X4" i="30"/>
  <c r="Y4" i="30"/>
  <c r="Z4" i="30"/>
  <c r="AA4" i="30"/>
  <c r="AB4" i="30"/>
  <c r="AC4" i="30"/>
  <c r="AD4" i="30"/>
  <c r="AE4" i="30"/>
  <c r="AF4" i="30"/>
  <c r="AG4" i="30"/>
  <c r="AI4" i="30"/>
  <c r="AJ4" i="30"/>
  <c r="B5" i="30"/>
  <c r="AI5" i="30"/>
  <c r="B6" i="30"/>
  <c r="AG6" i="30"/>
  <c r="B7" i="30"/>
  <c r="AG7" i="30"/>
  <c r="B3" i="29"/>
  <c r="B4" i="29"/>
  <c r="C4" i="29"/>
  <c r="D4" i="29"/>
  <c r="E4" i="29"/>
  <c r="F4" i="29"/>
  <c r="G4" i="29"/>
  <c r="H4" i="29"/>
  <c r="I4" i="29"/>
  <c r="J4" i="29"/>
  <c r="K4" i="29"/>
  <c r="L4" i="29"/>
  <c r="M4" i="29"/>
  <c r="N4" i="29"/>
  <c r="O4" i="29"/>
  <c r="P4" i="29"/>
  <c r="Q4" i="29"/>
  <c r="R4" i="29"/>
  <c r="S4" i="29"/>
  <c r="T4" i="29"/>
  <c r="U4" i="29"/>
  <c r="V4" i="29"/>
  <c r="W4" i="29"/>
  <c r="X4" i="29"/>
  <c r="Y4" i="29"/>
  <c r="Z4" i="29"/>
  <c r="AA4" i="29"/>
  <c r="AB4" i="29"/>
  <c r="AC4" i="29"/>
  <c r="AD4" i="29"/>
  <c r="AE4" i="29"/>
  <c r="AF4" i="29"/>
  <c r="AG4" i="29"/>
  <c r="AI4" i="29"/>
  <c r="AJ4" i="29"/>
  <c r="B5" i="29"/>
  <c r="AI5" i="29"/>
  <c r="B6" i="29"/>
  <c r="AG6" i="29"/>
  <c r="B7" i="29"/>
  <c r="AG7" i="29"/>
  <c r="B3" i="28"/>
  <c r="B4" i="28"/>
  <c r="C4" i="28"/>
  <c r="D4" i="28"/>
  <c r="E4" i="28"/>
  <c r="F4" i="28"/>
  <c r="G4" i="28"/>
  <c r="H4" i="28"/>
  <c r="I4" i="28"/>
  <c r="J4" i="28"/>
  <c r="K4" i="28"/>
  <c r="L4" i="28"/>
  <c r="M4" i="28"/>
  <c r="N4" i="28"/>
  <c r="O4" i="28"/>
  <c r="P4" i="28"/>
  <c r="Q4" i="28"/>
  <c r="R4" i="28"/>
  <c r="S4" i="28"/>
  <c r="T4" i="28"/>
  <c r="U4" i="28"/>
  <c r="V4" i="28"/>
  <c r="W4" i="28"/>
  <c r="X4" i="28"/>
  <c r="Y4" i="28"/>
  <c r="Z4" i="28"/>
  <c r="AA4" i="28"/>
  <c r="AB4" i="28"/>
  <c r="AC4" i="28"/>
  <c r="AD4" i="28"/>
  <c r="AE4" i="28"/>
  <c r="AF4" i="28"/>
  <c r="AI4" i="28"/>
  <c r="AJ4" i="28"/>
  <c r="B5" i="28"/>
  <c r="AI5" i="28"/>
  <c r="B6" i="28"/>
  <c r="AF6" i="28"/>
  <c r="B7" i="28"/>
  <c r="AF7" i="28"/>
  <c r="C57" i="28"/>
  <c r="D57" i="28"/>
  <c r="E57" i="28"/>
  <c r="B3" i="27"/>
  <c r="B4" i="27"/>
  <c r="C4" i="27"/>
  <c r="D4" i="27"/>
  <c r="E4" i="27"/>
  <c r="F4" i="27"/>
  <c r="G4" i="27"/>
  <c r="H4" i="27"/>
  <c r="I4" i="27"/>
  <c r="J4" i="27"/>
  <c r="K4" i="27"/>
  <c r="L4" i="27"/>
  <c r="M4" i="27"/>
  <c r="N4" i="27"/>
  <c r="O4" i="27"/>
  <c r="P4" i="27"/>
  <c r="Q4" i="27"/>
  <c r="R4" i="27"/>
  <c r="S4" i="27"/>
  <c r="T4" i="27"/>
  <c r="U4" i="27"/>
  <c r="V4" i="27"/>
  <c r="W4" i="27"/>
  <c r="X4" i="27"/>
  <c r="Y4" i="27"/>
  <c r="Z4" i="27"/>
  <c r="AA4" i="27"/>
  <c r="AB4" i="27"/>
  <c r="AC4" i="27"/>
  <c r="AD4" i="27"/>
  <c r="AE4" i="27"/>
  <c r="AF4" i="27"/>
  <c r="AG4" i="27"/>
  <c r="AI4" i="27"/>
  <c r="AJ4" i="27"/>
  <c r="B5" i="27"/>
  <c r="AI5" i="27"/>
  <c r="B6" i="27"/>
  <c r="B7" i="27"/>
  <c r="M54" i="27"/>
  <c r="Z54" i="27"/>
  <c r="M55" i="27"/>
  <c r="Z55" i="27"/>
  <c r="M56" i="27"/>
  <c r="Z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T57" i="27"/>
  <c r="U57" i="27"/>
  <c r="V57" i="27"/>
  <c r="W57" i="27"/>
  <c r="X57" i="27"/>
  <c r="Y57" i="27"/>
  <c r="Z57" i="27"/>
  <c r="AB57" i="27"/>
  <c r="AC57" i="27"/>
  <c r="AD57" i="27"/>
  <c r="AE57" i="27"/>
  <c r="AF57" i="27"/>
  <c r="AG57" i="27"/>
  <c r="B3" i="26"/>
  <c r="B4" i="26"/>
  <c r="C4" i="26"/>
  <c r="D4" i="26"/>
  <c r="E4" i="26"/>
  <c r="F4" i="26"/>
  <c r="G4" i="26"/>
  <c r="H4" i="26"/>
  <c r="I4" i="26"/>
  <c r="J4" i="26"/>
  <c r="K4" i="26"/>
  <c r="L4" i="26"/>
  <c r="M4" i="26"/>
  <c r="N4" i="26"/>
  <c r="O4" i="26"/>
  <c r="P4" i="26"/>
  <c r="Q4" i="26"/>
  <c r="R4" i="26"/>
  <c r="S4" i="26"/>
  <c r="T4" i="26"/>
  <c r="U4" i="26"/>
  <c r="V4" i="26"/>
  <c r="X4" i="26"/>
  <c r="Y4" i="26"/>
  <c r="Z4" i="26"/>
  <c r="AA4" i="26"/>
  <c r="AB4" i="26"/>
  <c r="AC4" i="26"/>
  <c r="AD4" i="26"/>
  <c r="AE4" i="26"/>
  <c r="AF4" i="26"/>
  <c r="AI4" i="26"/>
  <c r="AJ4" i="26"/>
  <c r="B5" i="26"/>
  <c r="AI5" i="26"/>
  <c r="AB7" i="26"/>
  <c r="W54" i="26"/>
  <c r="AB54" i="26"/>
  <c r="W55" i="26"/>
  <c r="AB55" i="26"/>
  <c r="W56" i="26"/>
  <c r="AB56" i="26"/>
  <c r="W57" i="26"/>
  <c r="X57" i="26"/>
  <c r="Y57" i="26"/>
  <c r="Z57" i="26"/>
  <c r="AA57" i="26"/>
  <c r="AB57" i="26"/>
  <c r="AC57" i="26"/>
  <c r="AD57" i="26"/>
  <c r="AE57" i="26"/>
  <c r="AF57" i="26"/>
  <c r="B3" i="25"/>
  <c r="B4" i="25"/>
  <c r="B5" i="25"/>
  <c r="C5" i="25"/>
  <c r="D5" i="25"/>
  <c r="E5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B6" i="25"/>
  <c r="C6" i="25"/>
  <c r="D6" i="25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Y6" i="25"/>
  <c r="Z6" i="25"/>
  <c r="AA6" i="25"/>
  <c r="AB6" i="25"/>
  <c r="AC6" i="25"/>
  <c r="AD6" i="25"/>
  <c r="AE6" i="25"/>
  <c r="AF6" i="25"/>
  <c r="AG6" i="25"/>
  <c r="AI6" i="25"/>
  <c r="AJ6" i="25"/>
  <c r="B7" i="25"/>
  <c r="C7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AI7" i="25"/>
  <c r="B8" i="25"/>
  <c r="AG8" i="25"/>
  <c r="B9" i="25"/>
  <c r="U56" i="25"/>
  <c r="U57" i="25"/>
  <c r="U58" i="25"/>
  <c r="U59" i="25"/>
  <c r="B4" i="24"/>
  <c r="B5" i="24"/>
  <c r="C5" i="24"/>
  <c r="D5" i="24"/>
  <c r="E5" i="24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AG5" i="24"/>
  <c r="B6" i="24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I6" i="24"/>
  <c r="AJ6" i="24"/>
  <c r="B7" i="24"/>
  <c r="C7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Y7" i="24"/>
  <c r="Z7" i="24"/>
  <c r="AA7" i="24"/>
  <c r="AB7" i="24"/>
  <c r="AC7" i="24"/>
  <c r="AD7" i="24"/>
  <c r="AE7" i="24"/>
  <c r="AF7" i="24"/>
  <c r="AG7" i="24"/>
  <c r="AI7" i="24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Y13" i="1" s="1"/>
  <c r="N11" i="1"/>
  <c r="N14" i="1" s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Y14" i="1" s="1"/>
  <c r="M12" i="1"/>
  <c r="AF12" i="1"/>
  <c r="N13" i="1"/>
  <c r="AI9" i="81"/>
  <c r="Q12" i="1" l="1"/>
  <c r="AM12" i="1"/>
  <c r="O12" i="1"/>
  <c r="O13" i="1"/>
  <c r="BB12" i="1"/>
  <c r="AT12" i="1"/>
  <c r="AL12" i="1"/>
  <c r="AD12" i="1"/>
  <c r="V12" i="1"/>
  <c r="AZ12" i="1"/>
  <c r="AJ12" i="1"/>
  <c r="AB12" i="1"/>
  <c r="T12" i="1"/>
  <c r="BX13" i="1"/>
  <c r="BX14" i="1"/>
  <c r="BV14" i="1"/>
  <c r="BW13" i="1"/>
  <c r="BV13" i="1"/>
  <c r="BW14" i="1"/>
  <c r="AO12" i="1"/>
  <c r="AG12" i="1"/>
  <c r="Y12" i="1"/>
  <c r="BU13" i="1"/>
  <c r="BU14" i="1"/>
  <c r="BT14" i="1"/>
  <c r="BA12" i="1"/>
  <c r="AS12" i="1"/>
  <c r="AK12" i="1"/>
  <c r="AC12" i="1"/>
  <c r="AY12" i="1"/>
  <c r="AA12" i="1"/>
  <c r="BT13" i="1"/>
  <c r="BK12" i="1"/>
  <c r="BR14" i="1"/>
  <c r="BS14" i="1"/>
  <c r="BM12" i="1"/>
  <c r="BS13" i="1"/>
  <c r="BJ12" i="1"/>
  <c r="BR13" i="1"/>
  <c r="BQ13" i="1"/>
  <c r="BI12" i="1"/>
  <c r="BL12" i="1"/>
  <c r="AV12" i="1"/>
  <c r="X12" i="1"/>
  <c r="P12" i="1"/>
  <c r="BQ14" i="1"/>
  <c r="BO13" i="1"/>
  <c r="BN12" i="1"/>
  <c r="BY15" i="1" s="1"/>
  <c r="T13" i="1"/>
  <c r="BD12" i="1"/>
  <c r="BP13" i="1"/>
  <c r="BC12" i="1"/>
  <c r="AU12" i="1"/>
  <c r="AE12" i="1"/>
  <c r="W12" i="1"/>
  <c r="BP14" i="1"/>
  <c r="BO14" i="1"/>
  <c r="BK14" i="1"/>
  <c r="BH12" i="1"/>
  <c r="AR12" i="1"/>
  <c r="BG12" i="1"/>
  <c r="AQ12" i="1"/>
  <c r="AI12" i="1"/>
  <c r="S12" i="1"/>
  <c r="AJ13" i="1"/>
  <c r="P14" i="1"/>
  <c r="N12" i="1"/>
  <c r="O15" i="1" s="1"/>
  <c r="O14" i="1"/>
  <c r="AE14" i="1"/>
  <c r="Q14" i="1"/>
  <c r="AR13" i="1"/>
  <c r="BC14" i="1"/>
  <c r="AZ13" i="1"/>
  <c r="AQ13" i="1"/>
  <c r="AI13" i="1"/>
  <c r="AA13" i="1"/>
  <c r="AU14" i="1"/>
  <c r="BJ13" i="1"/>
  <c r="BB13" i="1"/>
  <c r="AT13" i="1"/>
  <c r="AL13" i="1"/>
  <c r="AD13" i="1"/>
  <c r="V13" i="1"/>
  <c r="BF12" i="1"/>
  <c r="BI14" i="1"/>
  <c r="AT14" i="1"/>
  <c r="AL14" i="1"/>
  <c r="AK14" i="1"/>
  <c r="V14" i="1"/>
  <c r="BN13" i="1"/>
  <c r="AB13" i="1"/>
  <c r="BM14" i="1"/>
  <c r="BE14" i="1"/>
  <c r="AW14" i="1"/>
  <c r="AO14" i="1"/>
  <c r="AG14" i="1"/>
  <c r="W14" i="1"/>
  <c r="BE12" i="1"/>
  <c r="AM14" i="1"/>
  <c r="U12" i="1"/>
  <c r="BN14" i="1"/>
  <c r="BH13" i="1"/>
  <c r="BJ14" i="1"/>
  <c r="R14" i="1"/>
  <c r="EP10" i="1"/>
  <c r="EQ10" i="1" s="1"/>
  <c r="EP11" i="1"/>
  <c r="EQ11" i="1" s="1"/>
  <c r="BL14" i="1"/>
  <c r="BD14" i="1"/>
  <c r="AV14" i="1"/>
  <c r="AN14" i="1"/>
  <c r="AF14" i="1"/>
  <c r="X14" i="1"/>
  <c r="BI13" i="1"/>
  <c r="BA13" i="1"/>
  <c r="AS13" i="1"/>
  <c r="AK13" i="1"/>
  <c r="AC13" i="1"/>
  <c r="U13" i="1"/>
  <c r="AX12" i="1"/>
  <c r="AP12" i="1"/>
  <c r="AH12" i="1"/>
  <c r="Z12" i="1"/>
  <c r="R12" i="1"/>
  <c r="BB14" i="1"/>
  <c r="AD14" i="1"/>
  <c r="AY13" i="1"/>
  <c r="S13" i="1"/>
  <c r="BA14" i="1"/>
  <c r="AS14" i="1"/>
  <c r="AC14" i="1"/>
  <c r="U14" i="1"/>
  <c r="BF13" i="1"/>
  <c r="AX13" i="1"/>
  <c r="AP13" i="1"/>
  <c r="AH13" i="1"/>
  <c r="Z13" i="1"/>
  <c r="R13" i="1"/>
  <c r="AW12" i="1"/>
  <c r="BG13" i="1"/>
  <c r="BH14" i="1"/>
  <c r="AZ14" i="1"/>
  <c r="AR14" i="1"/>
  <c r="AJ14" i="1"/>
  <c r="AB14" i="1"/>
  <c r="T14" i="1"/>
  <c r="BM13" i="1"/>
  <c r="BE13" i="1"/>
  <c r="AW13" i="1"/>
  <c r="AO13" i="1"/>
  <c r="AG13" i="1"/>
  <c r="Y13" i="1"/>
  <c r="Q13" i="1"/>
  <c r="EO10" i="1"/>
  <c r="BG14" i="1"/>
  <c r="AY14" i="1"/>
  <c r="AQ14" i="1"/>
  <c r="AI14" i="1"/>
  <c r="AA14" i="1"/>
  <c r="S14" i="1"/>
  <c r="BL13" i="1"/>
  <c r="BD13" i="1"/>
  <c r="AV13" i="1"/>
  <c r="AN13" i="1"/>
  <c r="AF13" i="1"/>
  <c r="X13" i="1"/>
  <c r="P13" i="1"/>
  <c r="EO11" i="1"/>
  <c r="BF14" i="1"/>
  <c r="AP14" i="1"/>
  <c r="BK13" i="1"/>
  <c r="AU13" i="1"/>
  <c r="AE13" i="1"/>
  <c r="W13" i="1"/>
  <c r="AN12" i="1"/>
  <c r="AX14" i="1"/>
  <c r="AH14" i="1"/>
  <c r="Z14" i="1"/>
  <c r="BC13" i="1"/>
  <c r="AM13" i="1"/>
  <c r="Y14" i="1"/>
  <c r="AI9" i="83"/>
  <c r="BX15" i="1" l="1"/>
  <c r="BU15" i="1"/>
  <c r="BW15" i="1"/>
  <c r="BV15" i="1"/>
  <c r="BT15" i="1"/>
  <c r="BR15" i="1"/>
  <c r="BS15" i="1"/>
  <c r="AG15" i="1"/>
  <c r="AF15" i="1"/>
  <c r="N15" i="1"/>
  <c r="Q15" i="1"/>
  <c r="BJ15" i="1"/>
  <c r="BQ15" i="1"/>
  <c r="P15" i="1"/>
  <c r="BN15" i="1"/>
  <c r="BO15" i="1"/>
  <c r="BB15" i="1"/>
  <c r="T15" i="1"/>
  <c r="BP15" i="1"/>
  <c r="AO15" i="1"/>
  <c r="X15" i="1"/>
  <c r="BL15" i="1"/>
  <c r="BC15" i="1"/>
  <c r="BM15" i="1"/>
  <c r="AL15" i="1"/>
  <c r="EO14" i="1"/>
  <c r="AB15" i="1"/>
  <c r="BI15" i="1"/>
  <c r="AT15" i="1"/>
  <c r="AE15" i="1"/>
  <c r="BK15" i="1"/>
  <c r="EO13" i="1"/>
  <c r="Y15" i="1"/>
  <c r="AN15" i="1"/>
  <c r="AH15" i="1"/>
  <c r="AK15" i="1"/>
  <c r="S15" i="1"/>
  <c r="AD15" i="1"/>
  <c r="BH15" i="1"/>
  <c r="BE15" i="1"/>
  <c r="BF15" i="1"/>
  <c r="AA15" i="1"/>
  <c r="AU15" i="1"/>
  <c r="AW15" i="1"/>
  <c r="AV15" i="1"/>
  <c r="AX15" i="1"/>
  <c r="AY15" i="1"/>
  <c r="EP12" i="1"/>
  <c r="EQ12" i="1" s="1"/>
  <c r="BA15" i="1"/>
  <c r="AI15" i="1"/>
  <c r="AP15" i="1"/>
  <c r="AS15" i="1"/>
  <c r="AQ15" i="1"/>
  <c r="BD15" i="1"/>
  <c r="AR15" i="1"/>
  <c r="EO12" i="1"/>
  <c r="AC15" i="1"/>
  <c r="R15" i="1"/>
  <c r="Z15" i="1"/>
  <c r="U15" i="1"/>
  <c r="V15" i="1"/>
  <c r="W15" i="1"/>
  <c r="BG15" i="1"/>
  <c r="AM15" i="1"/>
  <c r="AJ15" i="1"/>
  <c r="AZ15" i="1"/>
  <c r="EO15" i="1" l="1"/>
  <c r="AI5" i="117" l="1"/>
  <c r="C5" i="117"/>
  <c r="AI5" i="119" l="1"/>
  <c r="W5" i="119"/>
</calcChain>
</file>

<file path=xl/sharedStrings.xml><?xml version="1.0" encoding="utf-8"?>
<sst xmlns="http://schemas.openxmlformats.org/spreadsheetml/2006/main" count="1750" uniqueCount="171">
  <si>
    <t>Total</t>
  </si>
  <si>
    <t>Monatsdurchschnitt</t>
  </si>
  <si>
    <t>(kWh)</t>
  </si>
  <si>
    <t xml:space="preserve"> </t>
  </si>
  <si>
    <t>PV Produktion (kWh)</t>
  </si>
  <si>
    <t>Datum</t>
  </si>
  <si>
    <t>Summe</t>
  </si>
  <si>
    <t>Tagesdurchschnitt</t>
  </si>
  <si>
    <t>Jul13</t>
  </si>
  <si>
    <t>Aug13</t>
  </si>
  <si>
    <t>Sep13</t>
  </si>
  <si>
    <t>Okt13</t>
  </si>
  <si>
    <t>Nov13</t>
  </si>
  <si>
    <t>Dez13</t>
  </si>
  <si>
    <t>Jan14</t>
  </si>
  <si>
    <t>Feb14</t>
  </si>
  <si>
    <t>Jahresdurchschnitt</t>
  </si>
  <si>
    <t>Mar14</t>
  </si>
  <si>
    <t>Apr14</t>
  </si>
  <si>
    <t>Mai14</t>
  </si>
  <si>
    <t>Jun14</t>
  </si>
  <si>
    <t>WR4 Kindergarten</t>
  </si>
  <si>
    <t>WR1 MZH</t>
  </si>
  <si>
    <t>WR2 MZH</t>
  </si>
  <si>
    <t>WR3 MZH</t>
  </si>
  <si>
    <t>Tageshöchst  MZH (kW)</t>
  </si>
  <si>
    <t>Tageshöchst Kinderg (kW)</t>
  </si>
  <si>
    <t>Total MZH (kWh)</t>
  </si>
  <si>
    <t>Total Kinderg (MZH)</t>
  </si>
  <si>
    <t>Total Gesamt</t>
  </si>
  <si>
    <t>Jul14</t>
  </si>
  <si>
    <t>PV-Anlagen am Bach</t>
  </si>
  <si>
    <t>Bach MZH</t>
  </si>
  <si>
    <t>Bach Kindergarten</t>
  </si>
  <si>
    <t>Tageshöchst (kWh)</t>
  </si>
  <si>
    <t>Aug14</t>
  </si>
  <si>
    <t>Sep14</t>
  </si>
  <si>
    <t>Total Kinderg (kWh)</t>
  </si>
  <si>
    <t>Zähler Total</t>
  </si>
  <si>
    <t>Okt14</t>
  </si>
  <si>
    <t>Nov14</t>
  </si>
  <si>
    <t>Dez14</t>
  </si>
  <si>
    <t>Total (kWh)</t>
  </si>
  <si>
    <t>Jan15</t>
  </si>
  <si>
    <t>Feb15</t>
  </si>
  <si>
    <t>Mar15</t>
  </si>
  <si>
    <t>Apr15</t>
  </si>
  <si>
    <t>Mai15</t>
  </si>
  <si>
    <t>Jun15</t>
  </si>
  <si>
    <t>Jul15</t>
  </si>
  <si>
    <t>Aug15</t>
  </si>
  <si>
    <t>Sep15</t>
  </si>
  <si>
    <t>Okt15</t>
  </si>
  <si>
    <t>Nov15</t>
  </si>
  <si>
    <t>Dez15</t>
  </si>
  <si>
    <t>Jan16</t>
  </si>
  <si>
    <t>Feb16</t>
  </si>
  <si>
    <t>Mar16</t>
  </si>
  <si>
    <t>Apr16</t>
  </si>
  <si>
    <t>Mai16</t>
  </si>
  <si>
    <t>Jun16</t>
  </si>
  <si>
    <t>Jul16</t>
  </si>
  <si>
    <t>Aug16</t>
  </si>
  <si>
    <t>Sep16</t>
  </si>
  <si>
    <t>Okt16</t>
  </si>
  <si>
    <t>Nov16</t>
  </si>
  <si>
    <t>Dez16</t>
  </si>
  <si>
    <t>Jan17</t>
  </si>
  <si>
    <t>Feb17</t>
  </si>
  <si>
    <t>Mar17</t>
  </si>
  <si>
    <t>Apr17</t>
  </si>
  <si>
    <t>Mai17</t>
  </si>
  <si>
    <t>Jun17</t>
  </si>
  <si>
    <t>Jul17</t>
  </si>
  <si>
    <t>Aug17</t>
  </si>
  <si>
    <t>Sep17</t>
  </si>
  <si>
    <t>Okt17</t>
  </si>
  <si>
    <t>Nov17</t>
  </si>
  <si>
    <t>Dez17</t>
  </si>
  <si>
    <t>Jan18</t>
  </si>
  <si>
    <t>Feb18</t>
  </si>
  <si>
    <t>Mar18</t>
  </si>
  <si>
    <t>Apr18</t>
  </si>
  <si>
    <t>Mai18</t>
  </si>
  <si>
    <t>Jun18</t>
  </si>
  <si>
    <t>Jul18</t>
  </si>
  <si>
    <t>Aug18</t>
  </si>
  <si>
    <t>Sep18</t>
  </si>
  <si>
    <t>Okt18</t>
  </si>
  <si>
    <t>Nov18</t>
  </si>
  <si>
    <t>Dez18</t>
  </si>
  <si>
    <t>Jan19</t>
  </si>
  <si>
    <t>Feb19</t>
  </si>
  <si>
    <t>Mar19</t>
  </si>
  <si>
    <t>Apr19</t>
  </si>
  <si>
    <t>Mai19</t>
  </si>
  <si>
    <t>Jun19</t>
  </si>
  <si>
    <t>Jul19</t>
  </si>
  <si>
    <t>Aug19</t>
  </si>
  <si>
    <t>Sep19</t>
  </si>
  <si>
    <t>Okt19</t>
  </si>
  <si>
    <t>Nov19</t>
  </si>
  <si>
    <t>Dez19</t>
  </si>
  <si>
    <t>Jan20</t>
  </si>
  <si>
    <t>Feb20</t>
  </si>
  <si>
    <t>Mar20</t>
  </si>
  <si>
    <t>Apr20</t>
  </si>
  <si>
    <t>Mai20</t>
  </si>
  <si>
    <t>Jun20</t>
  </si>
  <si>
    <t>Jul20</t>
  </si>
  <si>
    <t>Aug20</t>
  </si>
  <si>
    <t>Sep20</t>
  </si>
  <si>
    <t>Okt20</t>
  </si>
  <si>
    <t>Nov20</t>
  </si>
  <si>
    <t>Dez20</t>
  </si>
  <si>
    <t>Jan21</t>
  </si>
  <si>
    <t>Feb21</t>
  </si>
  <si>
    <t>Mar21</t>
  </si>
  <si>
    <t>Apr21</t>
  </si>
  <si>
    <t>Mai21</t>
  </si>
  <si>
    <t>Jun21</t>
  </si>
  <si>
    <t>Jul21</t>
  </si>
  <si>
    <t>Aug21</t>
  </si>
  <si>
    <t>Sep21</t>
  </si>
  <si>
    <t>Okt21</t>
  </si>
  <si>
    <t>Nov21</t>
  </si>
  <si>
    <t>Dez21</t>
  </si>
  <si>
    <t>Jan22</t>
  </si>
  <si>
    <t>Feb22</t>
  </si>
  <si>
    <t>Mar22</t>
  </si>
  <si>
    <t>Apr22</t>
  </si>
  <si>
    <t>Mai22</t>
  </si>
  <si>
    <t>Jun22</t>
  </si>
  <si>
    <t>Jul22</t>
  </si>
  <si>
    <t>Aug22</t>
  </si>
  <si>
    <t>Sep22</t>
  </si>
  <si>
    <t>Okt22</t>
  </si>
  <si>
    <t>Nov22</t>
  </si>
  <si>
    <t>Dez22</t>
  </si>
  <si>
    <t>Jan23</t>
  </si>
  <si>
    <t>2022</t>
  </si>
  <si>
    <t>2021</t>
  </si>
  <si>
    <t>2020</t>
  </si>
  <si>
    <t>Feb23</t>
  </si>
  <si>
    <t>Mar23</t>
  </si>
  <si>
    <t>Apr23</t>
  </si>
  <si>
    <t>Mai23</t>
  </si>
  <si>
    <t>Jun23</t>
  </si>
  <si>
    <t>Jul23</t>
  </si>
  <si>
    <t>Aug23</t>
  </si>
  <si>
    <t>Sep23</t>
  </si>
  <si>
    <t>Okt23</t>
  </si>
  <si>
    <t>Nov23</t>
  </si>
  <si>
    <t>Dez23</t>
  </si>
  <si>
    <t>Jan24</t>
  </si>
  <si>
    <t>Feb24</t>
  </si>
  <si>
    <t>Mar24</t>
  </si>
  <si>
    <t>Apr24</t>
  </si>
  <si>
    <t>Mai24</t>
  </si>
  <si>
    <t>Jun24</t>
  </si>
  <si>
    <t>Jul24</t>
  </si>
  <si>
    <t>Aug24</t>
  </si>
  <si>
    <t>MZH Total:</t>
  </si>
  <si>
    <t>Sep24</t>
  </si>
  <si>
    <t>Okt24</t>
  </si>
  <si>
    <t>Nov24</t>
  </si>
  <si>
    <t>Dez24</t>
  </si>
  <si>
    <t>Jan25</t>
  </si>
  <si>
    <t>Feb25</t>
  </si>
  <si>
    <t>Mar25</t>
  </si>
  <si>
    <t>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</si>
</sst>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Fr. &quot;#,##0.000"/>
    <numFmt numFmtId="165" formatCode="&quot;Fr. &quot;#,##0.0"/>
    <numFmt numFmtId="166" formatCode="0.0"/>
  </numFmts>
  <fonts count="24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  <bgColor indexed="23"/>
      </patternFill>
    </fill>
  </fills>
  <borders count="1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1" applyNumberFormat="0" applyAlignment="0" applyProtection="0"/>
    <xf numFmtId="0" fontId="4" fillId="20" borderId="2" applyNumberFormat="0" applyAlignment="0" applyProtection="0"/>
    <xf numFmtId="0" fontId="5" fillId="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21" borderId="0" applyNumberFormat="0" applyBorder="0" applyAlignment="0" applyProtection="0"/>
    <xf numFmtId="0" fontId="22" fillId="22" borderId="4" applyNumberFormat="0" applyAlignment="0" applyProtection="0"/>
    <xf numFmtId="0" fontId="10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23" borderId="9" applyNumberFormat="0" applyAlignment="0" applyProtection="0"/>
  </cellStyleXfs>
  <cellXfs count="35">
    <xf numFmtId="0" fontId="0" fillId="0" borderId="0" xfId="0"/>
    <xf numFmtId="0" fontId="18" fillId="0" borderId="0" xfId="0" applyFont="1"/>
    <xf numFmtId="0" fontId="0" fillId="0" borderId="0" xfId="0" applyFont="1" applyAlignment="1">
      <alignment horizontal="right"/>
    </xf>
    <xf numFmtId="49" fontId="0" fillId="0" borderId="0" xfId="0" applyNumberFormat="1" applyFont="1" applyAlignment="1">
      <alignment horizontal="right"/>
    </xf>
    <xf numFmtId="164" fontId="0" fillId="0" borderId="0" xfId="0" applyNumberFormat="1"/>
    <xf numFmtId="165" fontId="19" fillId="0" borderId="0" xfId="0" applyNumberFormat="1" applyFont="1"/>
    <xf numFmtId="0" fontId="19" fillId="0" borderId="0" xfId="0" applyFont="1"/>
    <xf numFmtId="1" fontId="19" fillId="0" borderId="0" xfId="0" applyNumberFormat="1" applyFont="1" applyAlignment="1">
      <alignment horizontal="left"/>
    </xf>
    <xf numFmtId="1" fontId="0" fillId="0" borderId="0" xfId="0" applyNumberFormat="1" applyFont="1"/>
    <xf numFmtId="1" fontId="19" fillId="0" borderId="0" xfId="0" applyNumberFormat="1" applyFont="1"/>
    <xf numFmtId="1" fontId="0" fillId="0" borderId="0" xfId="0" applyNumberFormat="1"/>
    <xf numFmtId="0" fontId="0" fillId="0" borderId="0" xfId="0" applyAlignment="1">
      <alignment horizontal="left"/>
    </xf>
    <xf numFmtId="166" fontId="0" fillId="0" borderId="0" xfId="0" applyNumberFormat="1"/>
    <xf numFmtId="0" fontId="19" fillId="0" borderId="0" xfId="0" applyFont="1" applyAlignment="1">
      <alignment horizontal="left"/>
    </xf>
    <xf numFmtId="2" fontId="19" fillId="0" borderId="0" xfId="0" applyNumberFormat="1" applyFont="1"/>
    <xf numFmtId="165" fontId="20" fillId="0" borderId="0" xfId="0" applyNumberFormat="1" applyFont="1"/>
    <xf numFmtId="10" fontId="19" fillId="0" borderId="0" xfId="0" applyNumberFormat="1" applyFont="1"/>
    <xf numFmtId="17" fontId="0" fillId="0" borderId="0" xfId="0" quotePrefix="1" applyNumberFormat="1"/>
    <xf numFmtId="0" fontId="22" fillId="0" borderId="0" xfId="0" applyFont="1" applyFill="1" applyAlignment="1">
      <alignment horizontal="left"/>
    </xf>
    <xf numFmtId="0" fontId="22" fillId="0" borderId="0" xfId="0" applyFont="1" applyFill="1"/>
    <xf numFmtId="2" fontId="22" fillId="0" borderId="0" xfId="0" applyNumberFormat="1" applyFont="1" applyFill="1"/>
    <xf numFmtId="0" fontId="0" fillId="0" borderId="0" xfId="0" applyAlignment="1">
      <alignment horizontal="right"/>
    </xf>
    <xf numFmtId="3" fontId="19" fillId="0" borderId="0" xfId="0" applyNumberFormat="1" applyFont="1"/>
    <xf numFmtId="3" fontId="0" fillId="0" borderId="0" xfId="0" applyNumberFormat="1" applyFont="1"/>
    <xf numFmtId="1" fontId="22" fillId="0" borderId="0" xfId="0" applyNumberFormat="1" applyFont="1" applyFill="1"/>
    <xf numFmtId="3" fontId="22" fillId="0" borderId="0" xfId="0" applyNumberFormat="1" applyFont="1"/>
    <xf numFmtId="3" fontId="0" fillId="0" borderId="0" xfId="0" applyNumberFormat="1"/>
    <xf numFmtId="3" fontId="20" fillId="0" borderId="0" xfId="0" applyNumberFormat="1" applyFont="1"/>
    <xf numFmtId="166" fontId="19" fillId="0" borderId="0" xfId="0" applyNumberFormat="1" applyFont="1"/>
    <xf numFmtId="1" fontId="0" fillId="0" borderId="0" xfId="0" applyNumberFormat="1" applyAlignment="1">
      <alignment horizontal="left"/>
    </xf>
    <xf numFmtId="1" fontId="0" fillId="0" borderId="0" xfId="0" applyNumberFormat="1" applyFont="1" applyFill="1"/>
    <xf numFmtId="1" fontId="23" fillId="0" borderId="0" xfId="0" applyNumberFormat="1" applyFont="1"/>
    <xf numFmtId="0" fontId="19" fillId="0" borderId="0" xfId="0" quotePrefix="1" applyFont="1"/>
    <xf numFmtId="0" fontId="19" fillId="0" borderId="0" xfId="0" quotePrefix="1" applyFont="1" applyAlignment="1">
      <alignment horizontal="left"/>
    </xf>
    <xf numFmtId="2" fontId="0" fillId="0" borderId="0" xfId="0" applyNumberFormat="1"/>
  </cellXfs>
  <cellStyles count="42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tiz" xfId="32" builtinId="10" customBuiltin="1"/>
    <cellStyle name="Schlecht" xfId="33" builtinId="27" customBuiltin="1"/>
    <cellStyle name="Standard" xfId="0" builtinId="0"/>
    <cellStyle name="Überschrift" xfId="34" builtinId="15" customBuiltin="1"/>
    <cellStyle name="Überschrift 1" xfId="35" builtinId="16" customBuiltin="1"/>
    <cellStyle name="Überschrift 2" xfId="36" builtinId="17" customBuiltin="1"/>
    <cellStyle name="Überschrift 3" xfId="37" builtinId="18" customBuiltin="1"/>
    <cellStyle name="Überschrift 4" xfId="38" builtinId="19" customBuiltin="1"/>
    <cellStyle name="Verknüpfte Zelle" xfId="39" builtinId="24" customBuiltin="1"/>
    <cellStyle name="Warnender Text" xfId="40" builtinId="11" customBuiltin="1"/>
    <cellStyle name="Zelle überprüfen" xfId="41" builtinId="23" customBuiltin="1"/>
  </cellStyles>
  <dxfs count="4536"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  <dxf>
      <fill>
        <patternFill patternType="solid">
          <fgColor indexed="49"/>
          <bgColor indexed="11"/>
        </patternFill>
      </fill>
    </dxf>
    <dxf>
      <fill>
        <patternFill patternType="solid">
          <fgColor indexed="27"/>
          <bgColor indexed="42"/>
        </patternFill>
      </fill>
    </dxf>
    <dxf>
      <fill>
        <patternFill patternType="solid">
          <fgColor indexed="17"/>
          <bgColor indexed="2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7F0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+ 8 kWp PV-Anlagen am Bach 
Stromproduktion pro Monat</a:t>
            </a:r>
          </a:p>
        </c:rich>
      </c:tx>
      <c:layout>
        <c:manualLayout>
          <c:xMode val="edge"/>
          <c:yMode val="edge"/>
          <c:x val="0.34576556613526138"/>
          <c:y val="3.298613680001409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620081994890303E-2"/>
          <c:y val="0.16840306329186891"/>
          <c:w val="0.91686161256617604"/>
          <c:h val="0.72395956074958079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Total!$A$11</c:f>
              <c:strCache>
                <c:ptCount val="1"/>
                <c:pt idx="0">
                  <c:v>Bach Kindergarten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Total!$B$8:$EM$8</c:f>
              <c:strCache>
                <c:ptCount val="142"/>
                <c:pt idx="0">
                  <c:v>Jul13</c:v>
                </c:pt>
                <c:pt idx="1">
                  <c:v>Aug13</c:v>
                </c:pt>
                <c:pt idx="2">
                  <c:v>Sep13</c:v>
                </c:pt>
                <c:pt idx="3">
                  <c:v>Okt13</c:v>
                </c:pt>
                <c:pt idx="4">
                  <c:v>Nov13</c:v>
                </c:pt>
                <c:pt idx="5">
                  <c:v>Dez13</c:v>
                </c:pt>
                <c:pt idx="6">
                  <c:v>Jan14</c:v>
                </c:pt>
                <c:pt idx="7">
                  <c:v>Feb14</c:v>
                </c:pt>
                <c:pt idx="8">
                  <c:v>Mar14</c:v>
                </c:pt>
                <c:pt idx="9">
                  <c:v>Apr14</c:v>
                </c:pt>
                <c:pt idx="10">
                  <c:v>Mai14</c:v>
                </c:pt>
                <c:pt idx="11">
                  <c:v>Jun14</c:v>
                </c:pt>
                <c:pt idx="12">
                  <c:v>Jul14</c:v>
                </c:pt>
                <c:pt idx="13">
                  <c:v>Aug14</c:v>
                </c:pt>
                <c:pt idx="14">
                  <c:v>Sep14</c:v>
                </c:pt>
                <c:pt idx="15">
                  <c:v>Okt14</c:v>
                </c:pt>
                <c:pt idx="16">
                  <c:v>Nov14</c:v>
                </c:pt>
                <c:pt idx="17">
                  <c:v>Dez14</c:v>
                </c:pt>
                <c:pt idx="18">
                  <c:v>Jan15</c:v>
                </c:pt>
                <c:pt idx="19">
                  <c:v>Feb15</c:v>
                </c:pt>
                <c:pt idx="20">
                  <c:v>Mar15</c:v>
                </c:pt>
                <c:pt idx="21">
                  <c:v>Apr15</c:v>
                </c:pt>
                <c:pt idx="22">
                  <c:v>Mai15</c:v>
                </c:pt>
                <c:pt idx="23">
                  <c:v>Jun15</c:v>
                </c:pt>
                <c:pt idx="24">
                  <c:v>Jul15</c:v>
                </c:pt>
                <c:pt idx="25">
                  <c:v>Aug15</c:v>
                </c:pt>
                <c:pt idx="26">
                  <c:v>Sep15</c:v>
                </c:pt>
                <c:pt idx="27">
                  <c:v>Okt15</c:v>
                </c:pt>
                <c:pt idx="28">
                  <c:v>Nov15</c:v>
                </c:pt>
                <c:pt idx="29">
                  <c:v>Dez15</c:v>
                </c:pt>
                <c:pt idx="30">
                  <c:v>Jan16</c:v>
                </c:pt>
                <c:pt idx="31">
                  <c:v>Feb16</c:v>
                </c:pt>
                <c:pt idx="32">
                  <c:v>Mar16</c:v>
                </c:pt>
                <c:pt idx="33">
                  <c:v>Apr16</c:v>
                </c:pt>
                <c:pt idx="34">
                  <c:v>Mai16</c:v>
                </c:pt>
                <c:pt idx="35">
                  <c:v>Jun16</c:v>
                </c:pt>
                <c:pt idx="36">
                  <c:v>Jul16</c:v>
                </c:pt>
                <c:pt idx="37">
                  <c:v>Aug16</c:v>
                </c:pt>
                <c:pt idx="38">
                  <c:v>Sep16</c:v>
                </c:pt>
                <c:pt idx="39">
                  <c:v>Okt16</c:v>
                </c:pt>
                <c:pt idx="40">
                  <c:v>Nov16</c:v>
                </c:pt>
                <c:pt idx="41">
                  <c:v>Dez16</c:v>
                </c:pt>
                <c:pt idx="42">
                  <c:v>Jan17</c:v>
                </c:pt>
                <c:pt idx="43">
                  <c:v>Feb17</c:v>
                </c:pt>
                <c:pt idx="44">
                  <c:v>Mar17</c:v>
                </c:pt>
                <c:pt idx="45">
                  <c:v>Apr17</c:v>
                </c:pt>
                <c:pt idx="46">
                  <c:v>Mai17</c:v>
                </c:pt>
                <c:pt idx="47">
                  <c:v>Jun17</c:v>
                </c:pt>
                <c:pt idx="48">
                  <c:v>Jul17</c:v>
                </c:pt>
                <c:pt idx="49">
                  <c:v>Aug17</c:v>
                </c:pt>
                <c:pt idx="50">
                  <c:v>Sep17</c:v>
                </c:pt>
                <c:pt idx="51">
                  <c:v>Okt17</c:v>
                </c:pt>
                <c:pt idx="52">
                  <c:v>Nov17</c:v>
                </c:pt>
                <c:pt idx="53">
                  <c:v>Dez17</c:v>
                </c:pt>
                <c:pt idx="54">
                  <c:v>Jan18</c:v>
                </c:pt>
                <c:pt idx="55">
                  <c:v>Feb18</c:v>
                </c:pt>
                <c:pt idx="56">
                  <c:v>Mar18</c:v>
                </c:pt>
                <c:pt idx="57">
                  <c:v>Apr18</c:v>
                </c:pt>
                <c:pt idx="58">
                  <c:v>Mai18</c:v>
                </c:pt>
                <c:pt idx="59">
                  <c:v>Jun18</c:v>
                </c:pt>
                <c:pt idx="60">
                  <c:v>Jul18</c:v>
                </c:pt>
                <c:pt idx="61">
                  <c:v>Aug18</c:v>
                </c:pt>
                <c:pt idx="62">
                  <c:v>Sep18</c:v>
                </c:pt>
                <c:pt idx="63">
                  <c:v>Okt18</c:v>
                </c:pt>
                <c:pt idx="64">
                  <c:v>Nov18</c:v>
                </c:pt>
                <c:pt idx="65">
                  <c:v>Dez18</c:v>
                </c:pt>
                <c:pt idx="66">
                  <c:v>Jan19</c:v>
                </c:pt>
                <c:pt idx="67">
                  <c:v>Feb19</c:v>
                </c:pt>
                <c:pt idx="68">
                  <c:v>Mar19</c:v>
                </c:pt>
                <c:pt idx="69">
                  <c:v>Apr19</c:v>
                </c:pt>
                <c:pt idx="70">
                  <c:v>Mai19</c:v>
                </c:pt>
                <c:pt idx="71">
                  <c:v>Jun19</c:v>
                </c:pt>
                <c:pt idx="72">
                  <c:v>Jul19</c:v>
                </c:pt>
                <c:pt idx="73">
                  <c:v>Aug19</c:v>
                </c:pt>
                <c:pt idx="74">
                  <c:v>Sep19</c:v>
                </c:pt>
                <c:pt idx="75">
                  <c:v>Okt19</c:v>
                </c:pt>
                <c:pt idx="76">
                  <c:v>Nov19</c:v>
                </c:pt>
                <c:pt idx="77">
                  <c:v>Dez19</c:v>
                </c:pt>
                <c:pt idx="78">
                  <c:v>Jan20</c:v>
                </c:pt>
                <c:pt idx="79">
                  <c:v>Feb20</c:v>
                </c:pt>
                <c:pt idx="80">
                  <c:v>Mar20</c:v>
                </c:pt>
                <c:pt idx="81">
                  <c:v>Apr20</c:v>
                </c:pt>
                <c:pt idx="82">
                  <c:v>Mai20</c:v>
                </c:pt>
                <c:pt idx="83">
                  <c:v>Jun20</c:v>
                </c:pt>
                <c:pt idx="84">
                  <c:v>Jul20</c:v>
                </c:pt>
                <c:pt idx="85">
                  <c:v>Aug20</c:v>
                </c:pt>
                <c:pt idx="86">
                  <c:v>Sep20</c:v>
                </c:pt>
                <c:pt idx="87">
                  <c:v>Okt20</c:v>
                </c:pt>
                <c:pt idx="88">
                  <c:v>Nov20</c:v>
                </c:pt>
                <c:pt idx="89">
                  <c:v>Dez20</c:v>
                </c:pt>
                <c:pt idx="90">
                  <c:v>Jan21</c:v>
                </c:pt>
                <c:pt idx="91">
                  <c:v>Feb21</c:v>
                </c:pt>
                <c:pt idx="92">
                  <c:v>Mar21</c:v>
                </c:pt>
                <c:pt idx="93">
                  <c:v>Apr21</c:v>
                </c:pt>
                <c:pt idx="94">
                  <c:v>Mai21</c:v>
                </c:pt>
                <c:pt idx="95">
                  <c:v>Jun21</c:v>
                </c:pt>
                <c:pt idx="96">
                  <c:v>Jul21</c:v>
                </c:pt>
                <c:pt idx="97">
                  <c:v>Aug21</c:v>
                </c:pt>
                <c:pt idx="98">
                  <c:v>Sep21</c:v>
                </c:pt>
                <c:pt idx="99">
                  <c:v>Okt21</c:v>
                </c:pt>
                <c:pt idx="100">
                  <c:v>Nov21</c:v>
                </c:pt>
                <c:pt idx="101">
                  <c:v>Dez21</c:v>
                </c:pt>
                <c:pt idx="102">
                  <c:v>Jan22</c:v>
                </c:pt>
                <c:pt idx="103">
                  <c:v>Feb22</c:v>
                </c:pt>
                <c:pt idx="104">
                  <c:v>Mar22</c:v>
                </c:pt>
                <c:pt idx="105">
                  <c:v>Apr22</c:v>
                </c:pt>
                <c:pt idx="106">
                  <c:v>Mai22</c:v>
                </c:pt>
                <c:pt idx="107">
                  <c:v>Jun22</c:v>
                </c:pt>
                <c:pt idx="108">
                  <c:v>Jul22</c:v>
                </c:pt>
                <c:pt idx="109">
                  <c:v>Aug22</c:v>
                </c:pt>
                <c:pt idx="110">
                  <c:v>Sep22</c:v>
                </c:pt>
                <c:pt idx="111">
                  <c:v>Okt22</c:v>
                </c:pt>
                <c:pt idx="112">
                  <c:v>Nov22</c:v>
                </c:pt>
                <c:pt idx="113">
                  <c:v>Dez22</c:v>
                </c:pt>
                <c:pt idx="114">
                  <c:v>Jan23</c:v>
                </c:pt>
                <c:pt idx="115">
                  <c:v>Feb23</c:v>
                </c:pt>
                <c:pt idx="116">
                  <c:v>Mar23</c:v>
                </c:pt>
                <c:pt idx="117">
                  <c:v>Apr23</c:v>
                </c:pt>
                <c:pt idx="118">
                  <c:v>Mai23</c:v>
                </c:pt>
                <c:pt idx="119">
                  <c:v>Jun23</c:v>
                </c:pt>
                <c:pt idx="120">
                  <c:v>Jul23</c:v>
                </c:pt>
                <c:pt idx="121">
                  <c:v>Aug23</c:v>
                </c:pt>
                <c:pt idx="122">
                  <c:v>Sep23</c:v>
                </c:pt>
                <c:pt idx="123">
                  <c:v>Okt23</c:v>
                </c:pt>
                <c:pt idx="124">
                  <c:v>Nov23</c:v>
                </c:pt>
                <c:pt idx="125">
                  <c:v>Dez23</c:v>
                </c:pt>
                <c:pt idx="126">
                  <c:v>Jan24</c:v>
                </c:pt>
                <c:pt idx="127">
                  <c:v>Feb24</c:v>
                </c:pt>
                <c:pt idx="128">
                  <c:v>Mar24</c:v>
                </c:pt>
                <c:pt idx="129">
                  <c:v>Apr24</c:v>
                </c:pt>
                <c:pt idx="130">
                  <c:v>Mai24</c:v>
                </c:pt>
                <c:pt idx="131">
                  <c:v>Jun24</c:v>
                </c:pt>
                <c:pt idx="132">
                  <c:v>Jul24</c:v>
                </c:pt>
                <c:pt idx="133">
                  <c:v>Aug24</c:v>
                </c:pt>
                <c:pt idx="134">
                  <c:v>Sep24</c:v>
                </c:pt>
                <c:pt idx="135">
                  <c:v>Okt24</c:v>
                </c:pt>
                <c:pt idx="136">
                  <c:v>Nov24</c:v>
                </c:pt>
                <c:pt idx="137">
                  <c:v>Dez24</c:v>
                </c:pt>
                <c:pt idx="138">
                  <c:v>Jan25</c:v>
                </c:pt>
                <c:pt idx="139">
                  <c:v>Feb25</c:v>
                </c:pt>
                <c:pt idx="140">
                  <c:v>Mar25</c:v>
                </c:pt>
                <c:pt idx="141">
                  <c:v>Apr25</c:v>
                </c:pt>
              </c:strCache>
            </c:strRef>
          </c:cat>
          <c:val>
            <c:numRef>
              <c:f>Total!$B$11:$EM$11</c:f>
              <c:numCache>
                <c:formatCode>0</c:formatCode>
                <c:ptCount val="142"/>
                <c:pt idx="0">
                  <c:v>58</c:v>
                </c:pt>
                <c:pt idx="1">
                  <c:v>1185</c:v>
                </c:pt>
                <c:pt idx="2">
                  <c:v>837</c:v>
                </c:pt>
                <c:pt idx="3">
                  <c:v>480</c:v>
                </c:pt>
                <c:pt idx="4">
                  <c:v>230</c:v>
                </c:pt>
                <c:pt idx="5">
                  <c:v>147</c:v>
                </c:pt>
                <c:pt idx="6">
                  <c:v>244</c:v>
                </c:pt>
                <c:pt idx="7">
                  <c:v>414</c:v>
                </c:pt>
                <c:pt idx="8">
                  <c:v>885</c:v>
                </c:pt>
                <c:pt idx="9">
                  <c:v>987</c:v>
                </c:pt>
                <c:pt idx="10">
                  <c:v>1101</c:v>
                </c:pt>
                <c:pt idx="11">
                  <c:v>1321</c:v>
                </c:pt>
                <c:pt idx="12">
                  <c:v>1009.2000000000002</c:v>
                </c:pt>
                <c:pt idx="13">
                  <c:v>969.93620961386989</c:v>
                </c:pt>
                <c:pt idx="14">
                  <c:v>922.36766852726487</c:v>
                </c:pt>
                <c:pt idx="15">
                  <c:v>553</c:v>
                </c:pt>
                <c:pt idx="16">
                  <c:v>262.29999999999995</c:v>
                </c:pt>
                <c:pt idx="17">
                  <c:v>138.50000000000003</c:v>
                </c:pt>
                <c:pt idx="18">
                  <c:v>123.10000000000002</c:v>
                </c:pt>
                <c:pt idx="19">
                  <c:v>200.89999999999998</c:v>
                </c:pt>
                <c:pt idx="20">
                  <c:v>794.49999999999989</c:v>
                </c:pt>
                <c:pt idx="21">
                  <c:v>1086.5</c:v>
                </c:pt>
                <c:pt idx="22">
                  <c:v>1047.8</c:v>
                </c:pt>
                <c:pt idx="23">
                  <c:v>1288.5999999999995</c:v>
                </c:pt>
                <c:pt idx="24">
                  <c:v>1303.0999999999999</c:v>
                </c:pt>
                <c:pt idx="25">
                  <c:v>1023.5999999999999</c:v>
                </c:pt>
                <c:pt idx="26">
                  <c:v>787.80000000000007</c:v>
                </c:pt>
                <c:pt idx="27">
                  <c:v>507.6</c:v>
                </c:pt>
                <c:pt idx="28">
                  <c:v>275.40000000000003</c:v>
                </c:pt>
                <c:pt idx="29">
                  <c:v>187.4</c:v>
                </c:pt>
                <c:pt idx="30">
                  <c:v>171.2</c:v>
                </c:pt>
                <c:pt idx="31">
                  <c:v>317.40000000000003</c:v>
                </c:pt>
                <c:pt idx="32">
                  <c:v>731.9</c:v>
                </c:pt>
                <c:pt idx="33">
                  <c:v>859.39999999999986</c:v>
                </c:pt>
                <c:pt idx="34">
                  <c:v>1068.8999999999996</c:v>
                </c:pt>
                <c:pt idx="35">
                  <c:v>992.79999999999973</c:v>
                </c:pt>
                <c:pt idx="36">
                  <c:v>1175.4999999999998</c:v>
                </c:pt>
                <c:pt idx="37">
                  <c:v>1097.8000000000002</c:v>
                </c:pt>
                <c:pt idx="38">
                  <c:v>852.69999999999993</c:v>
                </c:pt>
                <c:pt idx="39">
                  <c:v>483.66456310679604</c:v>
                </c:pt>
                <c:pt idx="40">
                  <c:v>244.59999999999994</c:v>
                </c:pt>
                <c:pt idx="41">
                  <c:v>198.6</c:v>
                </c:pt>
                <c:pt idx="42">
                  <c:v>42.29999999999999</c:v>
                </c:pt>
                <c:pt idx="43">
                  <c:v>417.29999999999995</c:v>
                </c:pt>
                <c:pt idx="44">
                  <c:v>814.80000000000007</c:v>
                </c:pt>
                <c:pt idx="45">
                  <c:v>1042.5999999999999</c:v>
                </c:pt>
                <c:pt idx="46">
                  <c:v>1167.3</c:v>
                </c:pt>
                <c:pt idx="47">
                  <c:v>1269.4000000000001</c:v>
                </c:pt>
                <c:pt idx="48">
                  <c:v>1110.0999999999997</c:v>
                </c:pt>
                <c:pt idx="49">
                  <c:v>1035.0000000000002</c:v>
                </c:pt>
                <c:pt idx="50">
                  <c:v>762.09999999999968</c:v>
                </c:pt>
                <c:pt idx="51">
                  <c:v>629.40000000000009</c:v>
                </c:pt>
                <c:pt idx="52">
                  <c:v>240.99999999999997</c:v>
                </c:pt>
                <c:pt idx="53">
                  <c:v>72.8</c:v>
                </c:pt>
                <c:pt idx="54">
                  <c:v>222.4</c:v>
                </c:pt>
                <c:pt idx="55">
                  <c:v>319.3</c:v>
                </c:pt>
                <c:pt idx="56">
                  <c:v>584.1</c:v>
                </c:pt>
                <c:pt idx="57">
                  <c:v>1127.1000000000001</c:v>
                </c:pt>
                <c:pt idx="58">
                  <c:v>1098.9000000000001</c:v>
                </c:pt>
                <c:pt idx="59">
                  <c:v>1312.3000000000002</c:v>
                </c:pt>
                <c:pt idx="60">
                  <c:v>1301.8</c:v>
                </c:pt>
                <c:pt idx="61">
                  <c:v>1090.7000000000003</c:v>
                </c:pt>
                <c:pt idx="62">
                  <c:v>928.29999999999961</c:v>
                </c:pt>
                <c:pt idx="63">
                  <c:v>600.09999999999991</c:v>
                </c:pt>
                <c:pt idx="64">
                  <c:v>249.20000000000002</c:v>
                </c:pt>
                <c:pt idx="65">
                  <c:v>161.09999999999994</c:v>
                </c:pt>
                <c:pt idx="66">
                  <c:v>180.60000000000002</c:v>
                </c:pt>
                <c:pt idx="67">
                  <c:v>461.59999999999991</c:v>
                </c:pt>
                <c:pt idx="68">
                  <c:v>861.59999999999991</c:v>
                </c:pt>
                <c:pt idx="69">
                  <c:v>940.7</c:v>
                </c:pt>
                <c:pt idx="70">
                  <c:v>1066.8</c:v>
                </c:pt>
                <c:pt idx="71">
                  <c:v>1269.1000000000001</c:v>
                </c:pt>
                <c:pt idx="72">
                  <c:v>1249.0999999999999</c:v>
                </c:pt>
                <c:pt idx="73">
                  <c:v>1103.2</c:v>
                </c:pt>
                <c:pt idx="74">
                  <c:v>885.5</c:v>
                </c:pt>
                <c:pt idx="75">
                  <c:v>485.80000000000007</c:v>
                </c:pt>
                <c:pt idx="76">
                  <c:v>242.49999999999994</c:v>
                </c:pt>
                <c:pt idx="77">
                  <c:v>188.1</c:v>
                </c:pt>
                <c:pt idx="78">
                  <c:v>259.3</c:v>
                </c:pt>
                <c:pt idx="79">
                  <c:v>457.29999999999995</c:v>
                </c:pt>
                <c:pt idx="80">
                  <c:v>873.09999999999991</c:v>
                </c:pt>
                <c:pt idx="81">
                  <c:v>1230.5</c:v>
                </c:pt>
                <c:pt idx="82">
                  <c:v>1253.5</c:v>
                </c:pt>
                <c:pt idx="83">
                  <c:v>1066.2</c:v>
                </c:pt>
                <c:pt idx="84">
                  <c:v>1286.1999999999998</c:v>
                </c:pt>
                <c:pt idx="85">
                  <c:v>1067</c:v>
                </c:pt>
                <c:pt idx="86">
                  <c:v>846.49999999999989</c:v>
                </c:pt>
                <c:pt idx="87">
                  <c:v>445.49999999999994</c:v>
                </c:pt>
                <c:pt idx="88">
                  <c:v>249.1</c:v>
                </c:pt>
                <c:pt idx="89">
                  <c:v>127.50000000000003</c:v>
                </c:pt>
                <c:pt idx="90">
                  <c:v>131</c:v>
                </c:pt>
                <c:pt idx="91">
                  <c:v>399.5</c:v>
                </c:pt>
                <c:pt idx="92">
                  <c:v>856.60000000000014</c:v>
                </c:pt>
                <c:pt idx="93">
                  <c:v>1088.7</c:v>
                </c:pt>
                <c:pt idx="94">
                  <c:v>1010.0999999999999</c:v>
                </c:pt>
                <c:pt idx="95">
                  <c:v>1172.2999999999997</c:v>
                </c:pt>
                <c:pt idx="96">
                  <c:v>871.49999999999977</c:v>
                </c:pt>
                <c:pt idx="97">
                  <c:v>952</c:v>
                </c:pt>
                <c:pt idx="98">
                  <c:v>870.00000000000023</c:v>
                </c:pt>
                <c:pt idx="99">
                  <c:v>567.1</c:v>
                </c:pt>
                <c:pt idx="100">
                  <c:v>205.10000000000008</c:v>
                </c:pt>
                <c:pt idx="101">
                  <c:v>62.6</c:v>
                </c:pt>
                <c:pt idx="102">
                  <c:v>221.89999999999998</c:v>
                </c:pt>
                <c:pt idx="103">
                  <c:v>441.60000000000008</c:v>
                </c:pt>
                <c:pt idx="104">
                  <c:v>885.0999999999998</c:v>
                </c:pt>
                <c:pt idx="105">
                  <c:v>933.30000000000007</c:v>
                </c:pt>
                <c:pt idx="106">
                  <c:v>1231.6000000000001</c:v>
                </c:pt>
                <c:pt idx="107">
                  <c:v>1198.5</c:v>
                </c:pt>
                <c:pt idx="108">
                  <c:v>1371.5000000000002</c:v>
                </c:pt>
                <c:pt idx="109">
                  <c:v>1159.4000000000001</c:v>
                </c:pt>
                <c:pt idx="110">
                  <c:v>814.1</c:v>
                </c:pt>
                <c:pt idx="111">
                  <c:v>515.89999999999986</c:v>
                </c:pt>
                <c:pt idx="112">
                  <c:v>248.4</c:v>
                </c:pt>
                <c:pt idx="113">
                  <c:v>91.800000000000011</c:v>
                </c:pt>
                <c:pt idx="114">
                  <c:v>92.6</c:v>
                </c:pt>
                <c:pt idx="115">
                  <c:v>446.7</c:v>
                </c:pt>
                <c:pt idx="116">
                  <c:v>652.20000000000005</c:v>
                </c:pt>
                <c:pt idx="117">
                  <c:v>830.49999999999977</c:v>
                </c:pt>
                <c:pt idx="118">
                  <c:v>1007.0000000000002</c:v>
                </c:pt>
                <c:pt idx="119">
                  <c:v>1266.3</c:v>
                </c:pt>
                <c:pt idx="120">
                  <c:v>1116.5</c:v>
                </c:pt>
                <c:pt idx="121">
                  <c:v>990</c:v>
                </c:pt>
                <c:pt idx="122">
                  <c:v>894.3</c:v>
                </c:pt>
                <c:pt idx="123">
                  <c:v>529.79999999999995</c:v>
                </c:pt>
                <c:pt idx="124">
                  <c:v>201.49999999999997</c:v>
                </c:pt>
                <c:pt idx="125">
                  <c:v>115</c:v>
                </c:pt>
                <c:pt idx="126">
                  <c:v>182.1</c:v>
                </c:pt>
                <c:pt idx="127">
                  <c:v>379.5</c:v>
                </c:pt>
                <c:pt idx="128">
                  <c:v>632.30000000000007</c:v>
                </c:pt>
                <c:pt idx="129">
                  <c:v>848.40000000000009</c:v>
                </c:pt>
                <c:pt idx="130">
                  <c:v>901.99999999999989</c:v>
                </c:pt>
                <c:pt idx="131">
                  <c:v>975</c:v>
                </c:pt>
                <c:pt idx="132">
                  <c:v>1134.5999999999999</c:v>
                </c:pt>
                <c:pt idx="133">
                  <c:v>1071</c:v>
                </c:pt>
                <c:pt idx="134">
                  <c:v>659.3</c:v>
                </c:pt>
                <c:pt idx="135">
                  <c:v>393.4</c:v>
                </c:pt>
                <c:pt idx="136">
                  <c:v>183.6</c:v>
                </c:pt>
                <c:pt idx="137">
                  <c:v>112.9</c:v>
                </c:pt>
                <c:pt idx="138">
                  <c:v>151.6</c:v>
                </c:pt>
                <c:pt idx="139">
                  <c:v>342.89999999999986</c:v>
                </c:pt>
                <c:pt idx="140">
                  <c:v>731.39999999999986</c:v>
                </c:pt>
                <c:pt idx="141">
                  <c:v>33.299999999999997</c:v>
                </c:pt>
              </c:numCache>
            </c:numRef>
          </c:val>
        </c:ser>
        <c:ser>
          <c:idx val="1"/>
          <c:order val="1"/>
          <c:tx>
            <c:strRef>
              <c:f>Total!$A$10</c:f>
              <c:strCache>
                <c:ptCount val="1"/>
                <c:pt idx="0">
                  <c:v>Bach MZH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Total!$B$10:$EM$10</c:f>
              <c:numCache>
                <c:formatCode>0</c:formatCode>
                <c:ptCount val="142"/>
                <c:pt idx="0">
                  <c:v>346</c:v>
                </c:pt>
                <c:pt idx="1">
                  <c:v>6651</c:v>
                </c:pt>
                <c:pt idx="2">
                  <c:v>4734</c:v>
                </c:pt>
                <c:pt idx="3">
                  <c:v>2983</c:v>
                </c:pt>
                <c:pt idx="4">
                  <c:v>1657</c:v>
                </c:pt>
                <c:pt idx="5">
                  <c:v>1701</c:v>
                </c:pt>
                <c:pt idx="6">
                  <c:v>1787</c:v>
                </c:pt>
                <c:pt idx="7">
                  <c:v>2490</c:v>
                </c:pt>
                <c:pt idx="8">
                  <c:v>4947</c:v>
                </c:pt>
                <c:pt idx="9">
                  <c:v>5601</c:v>
                </c:pt>
                <c:pt idx="10">
                  <c:v>6220</c:v>
                </c:pt>
                <c:pt idx="11">
                  <c:v>7292</c:v>
                </c:pt>
                <c:pt idx="12">
                  <c:v>5884.6</c:v>
                </c:pt>
                <c:pt idx="13">
                  <c:v>5500.0637903861361</c:v>
                </c:pt>
                <c:pt idx="14">
                  <c:v>5193.1057767745979</c:v>
                </c:pt>
                <c:pt idx="15">
                  <c:v>3488.4000000000015</c:v>
                </c:pt>
                <c:pt idx="16">
                  <c:v>1874.0000000000007</c:v>
                </c:pt>
                <c:pt idx="17">
                  <c:v>1082.2</c:v>
                </c:pt>
                <c:pt idx="18">
                  <c:v>1224.9000000000003</c:v>
                </c:pt>
                <c:pt idx="19">
                  <c:v>2100.2999999999997</c:v>
                </c:pt>
                <c:pt idx="20">
                  <c:v>4406.8999999999978</c:v>
                </c:pt>
                <c:pt idx="21">
                  <c:v>6042.6000000000013</c:v>
                </c:pt>
                <c:pt idx="22">
                  <c:v>5984.9999999999991</c:v>
                </c:pt>
                <c:pt idx="23">
                  <c:v>7437.2000000000025</c:v>
                </c:pt>
                <c:pt idx="24">
                  <c:v>7486.4000000000015</c:v>
                </c:pt>
                <c:pt idx="25">
                  <c:v>5823.2999999999993</c:v>
                </c:pt>
                <c:pt idx="26">
                  <c:v>4501.5999999999995</c:v>
                </c:pt>
                <c:pt idx="27">
                  <c:v>3162.0999999999995</c:v>
                </c:pt>
                <c:pt idx="28">
                  <c:v>2280.8999999999996</c:v>
                </c:pt>
                <c:pt idx="29">
                  <c:v>1878.1999999999998</c:v>
                </c:pt>
                <c:pt idx="30">
                  <c:v>1350.6999999999991</c:v>
                </c:pt>
                <c:pt idx="31">
                  <c:v>1952.5999999999995</c:v>
                </c:pt>
                <c:pt idx="32">
                  <c:v>4154.5</c:v>
                </c:pt>
                <c:pt idx="33">
                  <c:v>4846.7000000000007</c:v>
                </c:pt>
                <c:pt idx="34">
                  <c:v>6270.4999999999991</c:v>
                </c:pt>
                <c:pt idx="35">
                  <c:v>5996.6000000000013</c:v>
                </c:pt>
                <c:pt idx="36">
                  <c:v>6898.4000000000015</c:v>
                </c:pt>
                <c:pt idx="37">
                  <c:v>6360.6000000000022</c:v>
                </c:pt>
                <c:pt idx="38">
                  <c:v>4934.7000000000007</c:v>
                </c:pt>
                <c:pt idx="39">
                  <c:v>3060.1354368932039</c:v>
                </c:pt>
                <c:pt idx="40">
                  <c:v>1787.8</c:v>
                </c:pt>
                <c:pt idx="41">
                  <c:v>1908.6000000000006</c:v>
                </c:pt>
                <c:pt idx="42">
                  <c:v>456.5</c:v>
                </c:pt>
                <c:pt idx="43">
                  <c:v>2661.7999999999993</c:v>
                </c:pt>
                <c:pt idx="44">
                  <c:v>4626</c:v>
                </c:pt>
                <c:pt idx="45">
                  <c:v>5969.7</c:v>
                </c:pt>
                <c:pt idx="46">
                  <c:v>6690.7999999999993</c:v>
                </c:pt>
                <c:pt idx="47">
                  <c:v>7575.4</c:v>
                </c:pt>
                <c:pt idx="48">
                  <c:v>6567.3000000000029</c:v>
                </c:pt>
                <c:pt idx="49">
                  <c:v>6002.7</c:v>
                </c:pt>
                <c:pt idx="50">
                  <c:v>4521.5999999999967</c:v>
                </c:pt>
                <c:pt idx="51">
                  <c:v>3835.9</c:v>
                </c:pt>
                <c:pt idx="52">
                  <c:v>1741.9999999999998</c:v>
                </c:pt>
                <c:pt idx="53">
                  <c:v>661.19999999999993</c:v>
                </c:pt>
                <c:pt idx="54">
                  <c:v>1559.2000000000003</c:v>
                </c:pt>
                <c:pt idx="55">
                  <c:v>2056.3000000000002</c:v>
                </c:pt>
                <c:pt idx="56">
                  <c:v>3486.9000000000015</c:v>
                </c:pt>
                <c:pt idx="57">
                  <c:v>6172.2</c:v>
                </c:pt>
                <c:pt idx="58">
                  <c:v>6261.5</c:v>
                </c:pt>
                <c:pt idx="59">
                  <c:v>7702.699999999998</c:v>
                </c:pt>
                <c:pt idx="60">
                  <c:v>7581.5999999999995</c:v>
                </c:pt>
                <c:pt idx="61">
                  <c:v>6162.1000000000022</c:v>
                </c:pt>
                <c:pt idx="62">
                  <c:v>5325.4999999999991</c:v>
                </c:pt>
                <c:pt idx="63">
                  <c:v>3842.0999999999995</c:v>
                </c:pt>
                <c:pt idx="64">
                  <c:v>1844.5999999999995</c:v>
                </c:pt>
                <c:pt idx="65">
                  <c:v>1246.1999999999998</c:v>
                </c:pt>
                <c:pt idx="66">
                  <c:v>1593.7</c:v>
                </c:pt>
                <c:pt idx="67">
                  <c:v>3019.1</c:v>
                </c:pt>
                <c:pt idx="68">
                  <c:v>4858.5999999999995</c:v>
                </c:pt>
                <c:pt idx="69">
                  <c:v>5289.2000000000025</c:v>
                </c:pt>
                <c:pt idx="70">
                  <c:v>5289.2000000000025</c:v>
                </c:pt>
                <c:pt idx="71">
                  <c:v>7279.5999999999985</c:v>
                </c:pt>
                <c:pt idx="72">
                  <c:v>7228.0999999999894</c:v>
                </c:pt>
                <c:pt idx="73">
                  <c:v>6498.0999999999995</c:v>
                </c:pt>
                <c:pt idx="74">
                  <c:v>5114.5</c:v>
                </c:pt>
                <c:pt idx="75">
                  <c:v>3045.4999999999982</c:v>
                </c:pt>
                <c:pt idx="76">
                  <c:v>1705.9000000000008</c:v>
                </c:pt>
                <c:pt idx="77">
                  <c:v>1503.0999999999997</c:v>
                </c:pt>
                <c:pt idx="78">
                  <c:v>2250.4999999999995</c:v>
                </c:pt>
                <c:pt idx="79">
                  <c:v>2947.6999999999989</c:v>
                </c:pt>
                <c:pt idx="80">
                  <c:v>4897.7000000000007</c:v>
                </c:pt>
                <c:pt idx="81">
                  <c:v>6767.8999999999978</c:v>
                </c:pt>
                <c:pt idx="82">
                  <c:v>7196.7</c:v>
                </c:pt>
                <c:pt idx="83">
                  <c:v>6231.8</c:v>
                </c:pt>
                <c:pt idx="84">
                  <c:v>7525.6999999999989</c:v>
                </c:pt>
                <c:pt idx="85">
                  <c:v>6048.0999999999958</c:v>
                </c:pt>
                <c:pt idx="86">
                  <c:v>4840.2999999999984</c:v>
                </c:pt>
                <c:pt idx="87">
                  <c:v>2927.7</c:v>
                </c:pt>
                <c:pt idx="88">
                  <c:v>1960.1000000000001</c:v>
                </c:pt>
                <c:pt idx="89">
                  <c:v>1035.5</c:v>
                </c:pt>
                <c:pt idx="90">
                  <c:v>1301.6000000000006</c:v>
                </c:pt>
                <c:pt idx="91">
                  <c:v>2523.8000000000006</c:v>
                </c:pt>
                <c:pt idx="92">
                  <c:v>4795.2000000000016</c:v>
                </c:pt>
                <c:pt idx="93">
                  <c:v>5986.4999999999991</c:v>
                </c:pt>
                <c:pt idx="94">
                  <c:v>5943.2999999999984</c:v>
                </c:pt>
                <c:pt idx="95">
                  <c:v>6594.3</c:v>
                </c:pt>
                <c:pt idx="96">
                  <c:v>5697</c:v>
                </c:pt>
                <c:pt idx="97">
                  <c:v>5695.1000000000013</c:v>
                </c:pt>
                <c:pt idx="98">
                  <c:v>4942</c:v>
                </c:pt>
                <c:pt idx="99">
                  <c:v>3617.7000000000007</c:v>
                </c:pt>
                <c:pt idx="100">
                  <c:v>1468.21</c:v>
                </c:pt>
                <c:pt idx="101">
                  <c:v>739.40000000000032</c:v>
                </c:pt>
                <c:pt idx="102">
                  <c:v>2100.1000000000004</c:v>
                </c:pt>
                <c:pt idx="103">
                  <c:v>2939.2999999999997</c:v>
                </c:pt>
                <c:pt idx="104">
                  <c:v>4962.7999999999975</c:v>
                </c:pt>
                <c:pt idx="105">
                  <c:v>5439.8</c:v>
                </c:pt>
                <c:pt idx="106">
                  <c:v>6942.0999999999995</c:v>
                </c:pt>
                <c:pt idx="107">
                  <c:v>6801.7999999999975</c:v>
                </c:pt>
                <c:pt idx="108">
                  <c:v>7785.1</c:v>
                </c:pt>
                <c:pt idx="109">
                  <c:v>6510.9000000000005</c:v>
                </c:pt>
                <c:pt idx="110">
                  <c:v>4529.4999999999982</c:v>
                </c:pt>
                <c:pt idx="111">
                  <c:v>3426.0000000000014</c:v>
                </c:pt>
                <c:pt idx="112">
                  <c:v>1826.9000000000008</c:v>
                </c:pt>
                <c:pt idx="113">
                  <c:v>717.19999999999993</c:v>
                </c:pt>
                <c:pt idx="114">
                  <c:v>737.00000000000023</c:v>
                </c:pt>
                <c:pt idx="115">
                  <c:v>3110.1999999999994</c:v>
                </c:pt>
                <c:pt idx="116">
                  <c:v>3604.5000000000005</c:v>
                </c:pt>
                <c:pt idx="117">
                  <c:v>4397.5000000000009</c:v>
                </c:pt>
                <c:pt idx="118">
                  <c:v>5641.2999999999993</c:v>
                </c:pt>
                <c:pt idx="119">
                  <c:v>7074.7000000000025</c:v>
                </c:pt>
                <c:pt idx="120">
                  <c:v>6331.6</c:v>
                </c:pt>
                <c:pt idx="121">
                  <c:v>5220.9000000000033</c:v>
                </c:pt>
                <c:pt idx="122">
                  <c:v>4672.9000000000005</c:v>
                </c:pt>
                <c:pt idx="123">
                  <c:v>3069.3000000000011</c:v>
                </c:pt>
                <c:pt idx="124">
                  <c:v>1353.4</c:v>
                </c:pt>
                <c:pt idx="125">
                  <c:v>934.3999999999993</c:v>
                </c:pt>
                <c:pt idx="126">
                  <c:v>1230.3999999999996</c:v>
                </c:pt>
                <c:pt idx="127">
                  <c:v>2270.9</c:v>
                </c:pt>
                <c:pt idx="128">
                  <c:v>3519.2000000000012</c:v>
                </c:pt>
                <c:pt idx="129">
                  <c:v>4505.9000000000015</c:v>
                </c:pt>
                <c:pt idx="130">
                  <c:v>4725.2</c:v>
                </c:pt>
                <c:pt idx="131">
                  <c:v>5058.5</c:v>
                </c:pt>
                <c:pt idx="132">
                  <c:v>5920.5999999999995</c:v>
                </c:pt>
                <c:pt idx="133">
                  <c:v>5770.2</c:v>
                </c:pt>
                <c:pt idx="134">
                  <c:v>3701</c:v>
                </c:pt>
                <c:pt idx="135">
                  <c:v>2545.7999999999997</c:v>
                </c:pt>
                <c:pt idx="136">
                  <c:v>1443.3</c:v>
                </c:pt>
                <c:pt idx="137">
                  <c:v>820.4</c:v>
                </c:pt>
                <c:pt idx="138">
                  <c:v>1380.9999999999998</c:v>
                </c:pt>
                <c:pt idx="139">
                  <c:v>2250.1999999999998</c:v>
                </c:pt>
                <c:pt idx="140">
                  <c:v>4080.4999999999995</c:v>
                </c:pt>
                <c:pt idx="141">
                  <c:v>163.4</c:v>
                </c:pt>
              </c:numCache>
            </c:numRef>
          </c:val>
        </c:ser>
        <c:ser>
          <c:idx val="2"/>
          <c:order val="2"/>
          <c:tx>
            <c:strRef>
              <c:f>Total!$A$12</c:f>
              <c:strCache>
                <c:ptCount val="1"/>
                <c:pt idx="0">
                  <c:v>Total (kWh)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Total!$B$12:$EM$12</c:f>
              <c:numCache>
                <c:formatCode>0</c:formatCode>
                <c:ptCount val="142"/>
                <c:pt idx="0">
                  <c:v>404</c:v>
                </c:pt>
                <c:pt idx="1">
                  <c:v>7836</c:v>
                </c:pt>
                <c:pt idx="2">
                  <c:v>5571</c:v>
                </c:pt>
                <c:pt idx="3">
                  <c:v>3463</c:v>
                </c:pt>
                <c:pt idx="4">
                  <c:v>1887</c:v>
                </c:pt>
                <c:pt idx="5">
                  <c:v>1848</c:v>
                </c:pt>
                <c:pt idx="6">
                  <c:v>2031</c:v>
                </c:pt>
                <c:pt idx="7">
                  <c:v>2904</c:v>
                </c:pt>
                <c:pt idx="8">
                  <c:v>5832</c:v>
                </c:pt>
                <c:pt idx="9">
                  <c:v>6588</c:v>
                </c:pt>
                <c:pt idx="10">
                  <c:v>7321</c:v>
                </c:pt>
                <c:pt idx="11">
                  <c:v>8613</c:v>
                </c:pt>
                <c:pt idx="12">
                  <c:v>6893.8</c:v>
                </c:pt>
                <c:pt idx="13">
                  <c:v>6470.0000000000064</c:v>
                </c:pt>
                <c:pt idx="14">
                  <c:v>6115.4734453018627</c:v>
                </c:pt>
                <c:pt idx="15">
                  <c:v>4041.4000000000015</c:v>
                </c:pt>
                <c:pt idx="16">
                  <c:v>2136.3000000000006</c:v>
                </c:pt>
                <c:pt idx="17">
                  <c:v>1220.7</c:v>
                </c:pt>
                <c:pt idx="18">
                  <c:v>1348.0000000000005</c:v>
                </c:pt>
                <c:pt idx="19">
                  <c:v>2301.1999999999998</c:v>
                </c:pt>
                <c:pt idx="20">
                  <c:v>5201.3999999999978</c:v>
                </c:pt>
                <c:pt idx="21">
                  <c:v>7129.1000000000013</c:v>
                </c:pt>
                <c:pt idx="22">
                  <c:v>7032.7999999999993</c:v>
                </c:pt>
                <c:pt idx="23">
                  <c:v>8725.8000000000029</c:v>
                </c:pt>
                <c:pt idx="24">
                  <c:v>8789.5000000000018</c:v>
                </c:pt>
                <c:pt idx="25">
                  <c:v>6846.9</c:v>
                </c:pt>
                <c:pt idx="26">
                  <c:v>5289.4</c:v>
                </c:pt>
                <c:pt idx="27">
                  <c:v>3669.6999999999994</c:v>
                </c:pt>
                <c:pt idx="28">
                  <c:v>2556.2999999999997</c:v>
                </c:pt>
                <c:pt idx="29">
                  <c:v>2065.6</c:v>
                </c:pt>
                <c:pt idx="30">
                  <c:v>1521.8999999999992</c:v>
                </c:pt>
                <c:pt idx="31">
                  <c:v>2269.9999999999995</c:v>
                </c:pt>
                <c:pt idx="32">
                  <c:v>4886.3999999999996</c:v>
                </c:pt>
                <c:pt idx="33">
                  <c:v>5706.1</c:v>
                </c:pt>
                <c:pt idx="34">
                  <c:v>7339.3999999999987</c:v>
                </c:pt>
                <c:pt idx="35">
                  <c:v>6989.4000000000015</c:v>
                </c:pt>
                <c:pt idx="36">
                  <c:v>8073.9000000000015</c:v>
                </c:pt>
                <c:pt idx="37">
                  <c:v>7458.4000000000024</c:v>
                </c:pt>
                <c:pt idx="38">
                  <c:v>5787.4000000000005</c:v>
                </c:pt>
                <c:pt idx="39">
                  <c:v>3543.7999999999997</c:v>
                </c:pt>
                <c:pt idx="40">
                  <c:v>2032.3999999999999</c:v>
                </c:pt>
                <c:pt idx="41">
                  <c:v>2107.2000000000007</c:v>
                </c:pt>
                <c:pt idx="42">
                  <c:v>498.8</c:v>
                </c:pt>
                <c:pt idx="43">
                  <c:v>3079.0999999999995</c:v>
                </c:pt>
                <c:pt idx="44">
                  <c:v>5440.8</c:v>
                </c:pt>
                <c:pt idx="45">
                  <c:v>7012.2999999999993</c:v>
                </c:pt>
                <c:pt idx="46">
                  <c:v>7858.0999999999995</c:v>
                </c:pt>
                <c:pt idx="47">
                  <c:v>8844.7999999999993</c:v>
                </c:pt>
                <c:pt idx="48">
                  <c:v>7677.4000000000024</c:v>
                </c:pt>
                <c:pt idx="49">
                  <c:v>7037.7</c:v>
                </c:pt>
                <c:pt idx="50">
                  <c:v>5283.6999999999962</c:v>
                </c:pt>
                <c:pt idx="51">
                  <c:v>4465.3</c:v>
                </c:pt>
                <c:pt idx="52">
                  <c:v>1982.9999999999998</c:v>
                </c:pt>
                <c:pt idx="53">
                  <c:v>733.99999999999989</c:v>
                </c:pt>
                <c:pt idx="54">
                  <c:v>1781.6000000000004</c:v>
                </c:pt>
                <c:pt idx="55">
                  <c:v>2375.6000000000004</c:v>
                </c:pt>
                <c:pt idx="56">
                  <c:v>4071.0000000000014</c:v>
                </c:pt>
                <c:pt idx="57">
                  <c:v>7299.3</c:v>
                </c:pt>
                <c:pt idx="58">
                  <c:v>7360.4</c:v>
                </c:pt>
                <c:pt idx="59">
                  <c:v>9014.9999999999982</c:v>
                </c:pt>
                <c:pt idx="60">
                  <c:v>8883.4</c:v>
                </c:pt>
                <c:pt idx="61">
                  <c:v>7252.8000000000029</c:v>
                </c:pt>
                <c:pt idx="62">
                  <c:v>6253.7999999999984</c:v>
                </c:pt>
                <c:pt idx="63">
                  <c:v>4442.1999999999989</c:v>
                </c:pt>
                <c:pt idx="64">
                  <c:v>2093.7999999999993</c:v>
                </c:pt>
                <c:pt idx="65">
                  <c:v>1407.2999999999997</c:v>
                </c:pt>
                <c:pt idx="66">
                  <c:v>1774.3000000000002</c:v>
                </c:pt>
                <c:pt idx="67">
                  <c:v>3480.7</c:v>
                </c:pt>
                <c:pt idx="68">
                  <c:v>5720.1999999999989</c:v>
                </c:pt>
                <c:pt idx="69">
                  <c:v>6229.9000000000024</c:v>
                </c:pt>
                <c:pt idx="70">
                  <c:v>6356.0000000000027</c:v>
                </c:pt>
                <c:pt idx="71">
                  <c:v>8548.6999999999989</c:v>
                </c:pt>
                <c:pt idx="72">
                  <c:v>8477.1999999999898</c:v>
                </c:pt>
                <c:pt idx="73">
                  <c:v>7601.2999999999993</c:v>
                </c:pt>
                <c:pt idx="74">
                  <c:v>6000</c:v>
                </c:pt>
                <c:pt idx="75">
                  <c:v>3531.2999999999984</c:v>
                </c:pt>
                <c:pt idx="76">
                  <c:v>1948.4000000000008</c:v>
                </c:pt>
                <c:pt idx="77">
                  <c:v>1691.1999999999996</c:v>
                </c:pt>
                <c:pt idx="78">
                  <c:v>2509.7999999999997</c:v>
                </c:pt>
                <c:pt idx="79">
                  <c:v>3404.9999999999991</c:v>
                </c:pt>
                <c:pt idx="80">
                  <c:v>5770.8000000000011</c:v>
                </c:pt>
                <c:pt idx="81">
                  <c:v>7998.3999999999978</c:v>
                </c:pt>
                <c:pt idx="82">
                  <c:v>8450.2000000000007</c:v>
                </c:pt>
                <c:pt idx="83">
                  <c:v>7298</c:v>
                </c:pt>
                <c:pt idx="84">
                  <c:v>8811.8999999999978</c:v>
                </c:pt>
                <c:pt idx="85">
                  <c:v>7115.0999999999958</c:v>
                </c:pt>
                <c:pt idx="86">
                  <c:v>5686.7999999999984</c:v>
                </c:pt>
                <c:pt idx="87">
                  <c:v>3373.2</c:v>
                </c:pt>
                <c:pt idx="88">
                  <c:v>2209.2000000000003</c:v>
                </c:pt>
                <c:pt idx="89">
                  <c:v>1163</c:v>
                </c:pt>
                <c:pt idx="90">
                  <c:v>1432.6000000000006</c:v>
                </c:pt>
                <c:pt idx="91">
                  <c:v>2923.3000000000006</c:v>
                </c:pt>
                <c:pt idx="92">
                  <c:v>5651.800000000002</c:v>
                </c:pt>
                <c:pt idx="93">
                  <c:v>7075.1999999999989</c:v>
                </c:pt>
                <c:pt idx="94">
                  <c:v>6953.3999999999978</c:v>
                </c:pt>
                <c:pt idx="95">
                  <c:v>7766.6</c:v>
                </c:pt>
                <c:pt idx="96">
                  <c:v>6568.5</c:v>
                </c:pt>
                <c:pt idx="97">
                  <c:v>6647.1000000000013</c:v>
                </c:pt>
                <c:pt idx="98">
                  <c:v>5812</c:v>
                </c:pt>
                <c:pt idx="99">
                  <c:v>4184.8000000000011</c:v>
                </c:pt>
                <c:pt idx="100">
                  <c:v>1673.3100000000002</c:v>
                </c:pt>
                <c:pt idx="101">
                  <c:v>802.00000000000034</c:v>
                </c:pt>
                <c:pt idx="102">
                  <c:v>2322.0000000000005</c:v>
                </c:pt>
                <c:pt idx="103">
                  <c:v>3380.8999999999996</c:v>
                </c:pt>
                <c:pt idx="104">
                  <c:v>5847.8999999999969</c:v>
                </c:pt>
                <c:pt idx="105">
                  <c:v>6373.1</c:v>
                </c:pt>
                <c:pt idx="106">
                  <c:v>8173.7</c:v>
                </c:pt>
                <c:pt idx="107">
                  <c:v>8000.2999999999975</c:v>
                </c:pt>
                <c:pt idx="108">
                  <c:v>9156.6</c:v>
                </c:pt>
                <c:pt idx="109">
                  <c:v>7670.3000000000011</c:v>
                </c:pt>
                <c:pt idx="110">
                  <c:v>5343.5999999999985</c:v>
                </c:pt>
                <c:pt idx="111">
                  <c:v>3941.9000000000015</c:v>
                </c:pt>
                <c:pt idx="112">
                  <c:v>2075.3000000000006</c:v>
                </c:pt>
                <c:pt idx="113">
                  <c:v>809</c:v>
                </c:pt>
                <c:pt idx="114">
                  <c:v>829.60000000000025</c:v>
                </c:pt>
                <c:pt idx="115">
                  <c:v>3556.8999999999992</c:v>
                </c:pt>
                <c:pt idx="116">
                  <c:v>4256.7000000000007</c:v>
                </c:pt>
                <c:pt idx="117">
                  <c:v>5228.0000000000009</c:v>
                </c:pt>
                <c:pt idx="118">
                  <c:v>6648.2999999999993</c:v>
                </c:pt>
                <c:pt idx="119">
                  <c:v>8341.0000000000018</c:v>
                </c:pt>
                <c:pt idx="120">
                  <c:v>7448.1</c:v>
                </c:pt>
                <c:pt idx="121">
                  <c:v>6210.9000000000033</c:v>
                </c:pt>
                <c:pt idx="122">
                  <c:v>5567.2000000000007</c:v>
                </c:pt>
                <c:pt idx="123">
                  <c:v>3599.1000000000013</c:v>
                </c:pt>
                <c:pt idx="124">
                  <c:v>1554.9</c:v>
                </c:pt>
                <c:pt idx="125">
                  <c:v>1049.3999999999992</c:v>
                </c:pt>
                <c:pt idx="126">
                  <c:v>1412.4999999999995</c:v>
                </c:pt>
                <c:pt idx="127">
                  <c:v>2650.4</c:v>
                </c:pt>
                <c:pt idx="128">
                  <c:v>4151.5000000000009</c:v>
                </c:pt>
                <c:pt idx="129">
                  <c:v>5354.3000000000011</c:v>
                </c:pt>
                <c:pt idx="130">
                  <c:v>5627.2</c:v>
                </c:pt>
                <c:pt idx="131">
                  <c:v>6033.5</c:v>
                </c:pt>
                <c:pt idx="132">
                  <c:v>7055.1999999999989</c:v>
                </c:pt>
                <c:pt idx="133">
                  <c:v>6841.2</c:v>
                </c:pt>
                <c:pt idx="134">
                  <c:v>4360.3</c:v>
                </c:pt>
                <c:pt idx="135">
                  <c:v>2939.2</c:v>
                </c:pt>
                <c:pt idx="136">
                  <c:v>1626.8999999999999</c:v>
                </c:pt>
                <c:pt idx="137">
                  <c:v>933.3</c:v>
                </c:pt>
                <c:pt idx="138">
                  <c:v>1532.5999999999997</c:v>
                </c:pt>
                <c:pt idx="139">
                  <c:v>2593.0999999999995</c:v>
                </c:pt>
                <c:pt idx="140">
                  <c:v>4811.8999999999996</c:v>
                </c:pt>
                <c:pt idx="141">
                  <c:v>196.7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86020936"/>
        <c:axId val="786020152"/>
        <c:axId val="989513160"/>
      </c:bar3DChart>
      <c:catAx>
        <c:axId val="78602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6020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860201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6020936"/>
        <c:crossesAt val="1"/>
        <c:crossBetween val="between"/>
      </c:valAx>
      <c:serAx>
        <c:axId val="989513160"/>
        <c:scaling>
          <c:orientation val="minMax"/>
        </c:scaling>
        <c:delete val="1"/>
        <c:axPos val="b"/>
        <c:majorTickMark val="out"/>
        <c:minorTickMark val="none"/>
        <c:tickLblPos val="nextTo"/>
        <c:crossAx val="7860201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494967669029348"/>
          <c:y val="0.10872500836724268"/>
          <c:w val="0.13650045848899073"/>
          <c:h val="0.126174672796772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'Sep14'!$C$54:$AG$54</c:f>
              <c:numCache>
                <c:formatCode>0.0</c:formatCode>
                <c:ptCount val="31"/>
                <c:pt idx="0">
                  <c:v>62</c:v>
                </c:pt>
                <c:pt idx="1">
                  <c:v>82.4</c:v>
                </c:pt>
                <c:pt idx="2">
                  <c:v>49.3</c:v>
                </c:pt>
                <c:pt idx="3">
                  <c:v>66.900000000000006</c:v>
                </c:pt>
                <c:pt idx="4">
                  <c:v>47.3</c:v>
                </c:pt>
                <c:pt idx="5">
                  <c:v>78.7</c:v>
                </c:pt>
                <c:pt idx="6">
                  <c:v>76.3</c:v>
                </c:pt>
                <c:pt idx="7">
                  <c:v>71</c:v>
                </c:pt>
                <c:pt idx="8">
                  <c:v>41.4</c:v>
                </c:pt>
                <c:pt idx="9">
                  <c:v>73.3</c:v>
                </c:pt>
                <c:pt idx="10">
                  <c:v>67.5</c:v>
                </c:pt>
                <c:pt idx="11">
                  <c:v>40.5</c:v>
                </c:pt>
                <c:pt idx="12">
                  <c:v>69.400000000000006</c:v>
                </c:pt>
                <c:pt idx="13">
                  <c:v>78.2</c:v>
                </c:pt>
                <c:pt idx="14">
                  <c:v>64.2</c:v>
                </c:pt>
                <c:pt idx="15">
                  <c:v>74.400000000000006</c:v>
                </c:pt>
                <c:pt idx="16">
                  <c:v>43.9</c:v>
                </c:pt>
                <c:pt idx="17">
                  <c:v>38.200000000000003</c:v>
                </c:pt>
                <c:pt idx="18">
                  <c:v>46.2</c:v>
                </c:pt>
                <c:pt idx="19">
                  <c:v>63.8</c:v>
                </c:pt>
                <c:pt idx="20">
                  <c:v>49.956876985928282</c:v>
                </c:pt>
                <c:pt idx="21">
                  <c:v>55.3</c:v>
                </c:pt>
                <c:pt idx="22">
                  <c:v>74.8</c:v>
                </c:pt>
                <c:pt idx="23">
                  <c:v>38.4</c:v>
                </c:pt>
                <c:pt idx="24">
                  <c:v>60</c:v>
                </c:pt>
                <c:pt idx="25">
                  <c:v>68.924001717475306</c:v>
                </c:pt>
                <c:pt idx="26">
                  <c:v>68.599999999999994</c:v>
                </c:pt>
                <c:pt idx="27">
                  <c:v>65.7</c:v>
                </c:pt>
                <c:pt idx="28">
                  <c:v>48.6</c:v>
                </c:pt>
                <c:pt idx="29">
                  <c:v>19.2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'Sep14'!$C$55:$AG$55</c:f>
              <c:numCache>
                <c:formatCode>0.0</c:formatCode>
                <c:ptCount val="31"/>
                <c:pt idx="0">
                  <c:v>60.9</c:v>
                </c:pt>
                <c:pt idx="1">
                  <c:v>80.599999999999994</c:v>
                </c:pt>
                <c:pt idx="2">
                  <c:v>49</c:v>
                </c:pt>
                <c:pt idx="3">
                  <c:v>66.599999999999994</c:v>
                </c:pt>
                <c:pt idx="4">
                  <c:v>45.3</c:v>
                </c:pt>
                <c:pt idx="5">
                  <c:v>77.5</c:v>
                </c:pt>
                <c:pt idx="6">
                  <c:v>74.7</c:v>
                </c:pt>
                <c:pt idx="7">
                  <c:v>70.099999999999994</c:v>
                </c:pt>
                <c:pt idx="8">
                  <c:v>41.1</c:v>
                </c:pt>
                <c:pt idx="9">
                  <c:v>72.5</c:v>
                </c:pt>
                <c:pt idx="10">
                  <c:v>67</c:v>
                </c:pt>
                <c:pt idx="11">
                  <c:v>40.1</c:v>
                </c:pt>
                <c:pt idx="12">
                  <c:v>67.8</c:v>
                </c:pt>
                <c:pt idx="13">
                  <c:v>76</c:v>
                </c:pt>
                <c:pt idx="14">
                  <c:v>64.2</c:v>
                </c:pt>
                <c:pt idx="15">
                  <c:v>72.8</c:v>
                </c:pt>
                <c:pt idx="16">
                  <c:v>44</c:v>
                </c:pt>
                <c:pt idx="17">
                  <c:v>36.799999999999997</c:v>
                </c:pt>
                <c:pt idx="18">
                  <c:v>45.8</c:v>
                </c:pt>
                <c:pt idx="19">
                  <c:v>63.9</c:v>
                </c:pt>
                <c:pt idx="20">
                  <c:v>50.035179300953246</c:v>
                </c:pt>
                <c:pt idx="21">
                  <c:v>54.8</c:v>
                </c:pt>
                <c:pt idx="22">
                  <c:v>73.400000000000006</c:v>
                </c:pt>
                <c:pt idx="23">
                  <c:v>38.299999999999997</c:v>
                </c:pt>
                <c:pt idx="24">
                  <c:v>58.9</c:v>
                </c:pt>
                <c:pt idx="25">
                  <c:v>67.617861743237441</c:v>
                </c:pt>
                <c:pt idx="26">
                  <c:v>67.3</c:v>
                </c:pt>
                <c:pt idx="27">
                  <c:v>64.400000000000006</c:v>
                </c:pt>
                <c:pt idx="28">
                  <c:v>48.6</c:v>
                </c:pt>
                <c:pt idx="29">
                  <c:v>18.8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'Sep14'!$C$56:$AG$56</c:f>
              <c:numCache>
                <c:formatCode>0.0</c:formatCode>
                <c:ptCount val="31"/>
                <c:pt idx="0">
                  <c:v>57.5</c:v>
                </c:pt>
                <c:pt idx="1">
                  <c:v>74.099999999999994</c:v>
                </c:pt>
                <c:pt idx="2">
                  <c:v>47</c:v>
                </c:pt>
                <c:pt idx="3">
                  <c:v>64.5</c:v>
                </c:pt>
                <c:pt idx="4">
                  <c:v>41.7</c:v>
                </c:pt>
                <c:pt idx="5">
                  <c:v>72.3</c:v>
                </c:pt>
                <c:pt idx="6">
                  <c:v>69.099999999999994</c:v>
                </c:pt>
                <c:pt idx="7">
                  <c:v>66.2</c:v>
                </c:pt>
                <c:pt idx="8">
                  <c:v>40.5</c:v>
                </c:pt>
                <c:pt idx="9">
                  <c:v>68</c:v>
                </c:pt>
                <c:pt idx="10">
                  <c:v>62.4</c:v>
                </c:pt>
                <c:pt idx="11">
                  <c:v>39.9</c:v>
                </c:pt>
                <c:pt idx="12">
                  <c:v>61.6</c:v>
                </c:pt>
                <c:pt idx="13">
                  <c:v>70.5</c:v>
                </c:pt>
                <c:pt idx="14">
                  <c:v>61.5</c:v>
                </c:pt>
                <c:pt idx="15">
                  <c:v>67.2</c:v>
                </c:pt>
                <c:pt idx="16">
                  <c:v>43.1</c:v>
                </c:pt>
                <c:pt idx="17">
                  <c:v>33.9</c:v>
                </c:pt>
                <c:pt idx="18">
                  <c:v>42.3</c:v>
                </c:pt>
                <c:pt idx="19">
                  <c:v>60</c:v>
                </c:pt>
                <c:pt idx="20">
                  <c:v>46.981389014979577</c:v>
                </c:pt>
                <c:pt idx="21">
                  <c:v>51.1</c:v>
                </c:pt>
                <c:pt idx="22">
                  <c:v>67.2</c:v>
                </c:pt>
                <c:pt idx="23">
                  <c:v>38.1</c:v>
                </c:pt>
                <c:pt idx="24">
                  <c:v>54.5</c:v>
                </c:pt>
                <c:pt idx="25">
                  <c:v>61.79046801202233</c:v>
                </c:pt>
                <c:pt idx="26">
                  <c:v>61.5</c:v>
                </c:pt>
                <c:pt idx="27">
                  <c:v>59.4</c:v>
                </c:pt>
                <c:pt idx="28">
                  <c:v>47.5</c:v>
                </c:pt>
                <c:pt idx="29">
                  <c:v>18.5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'Sep14'!$C$57:$AG$57</c:f>
              <c:numCache>
                <c:formatCode>0.0</c:formatCode>
                <c:ptCount val="31"/>
                <c:pt idx="0">
                  <c:v>29.7</c:v>
                </c:pt>
                <c:pt idx="1">
                  <c:v>42.9</c:v>
                </c:pt>
                <c:pt idx="2">
                  <c:v>27.2</c:v>
                </c:pt>
                <c:pt idx="3">
                  <c:v>36.9</c:v>
                </c:pt>
                <c:pt idx="4">
                  <c:v>19.600000000000001</c:v>
                </c:pt>
                <c:pt idx="5">
                  <c:v>41.6</c:v>
                </c:pt>
                <c:pt idx="6">
                  <c:v>39.1</c:v>
                </c:pt>
                <c:pt idx="7">
                  <c:v>38.5</c:v>
                </c:pt>
                <c:pt idx="8">
                  <c:v>23.7</c:v>
                </c:pt>
                <c:pt idx="9">
                  <c:v>33</c:v>
                </c:pt>
                <c:pt idx="10">
                  <c:v>29.9</c:v>
                </c:pt>
                <c:pt idx="11">
                  <c:v>26</c:v>
                </c:pt>
                <c:pt idx="12">
                  <c:v>32.700000000000003</c:v>
                </c:pt>
                <c:pt idx="13">
                  <c:v>41.1</c:v>
                </c:pt>
                <c:pt idx="14">
                  <c:v>35.9</c:v>
                </c:pt>
                <c:pt idx="15">
                  <c:v>38.799999999999997</c:v>
                </c:pt>
                <c:pt idx="16">
                  <c:v>26.6</c:v>
                </c:pt>
                <c:pt idx="17">
                  <c:v>17.100000000000001</c:v>
                </c:pt>
                <c:pt idx="18">
                  <c:v>23</c:v>
                </c:pt>
                <c:pt idx="19">
                  <c:v>32.6</c:v>
                </c:pt>
                <c:pt idx="20">
                  <c:v>25.526554698138906</c:v>
                </c:pt>
                <c:pt idx="21">
                  <c:v>28.773445301861091</c:v>
                </c:pt>
                <c:pt idx="22">
                  <c:v>38</c:v>
                </c:pt>
                <c:pt idx="23">
                  <c:v>25</c:v>
                </c:pt>
                <c:pt idx="24">
                  <c:v>26</c:v>
                </c:pt>
                <c:pt idx="25">
                  <c:v>35.667668527264922</c:v>
                </c:pt>
                <c:pt idx="26">
                  <c:v>35.5</c:v>
                </c:pt>
                <c:pt idx="27">
                  <c:v>34</c:v>
                </c:pt>
                <c:pt idx="28">
                  <c:v>29</c:v>
                </c:pt>
                <c:pt idx="29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1171704"/>
        <c:axId val="981168176"/>
      </c:barChart>
      <c:catAx>
        <c:axId val="981171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1168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81168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11717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'Jun18'!$C$54:$AG$54</c:f>
              <c:numCache>
                <c:formatCode>0.0</c:formatCode>
                <c:ptCount val="31"/>
                <c:pt idx="0">
                  <c:v>68.7</c:v>
                </c:pt>
                <c:pt idx="1">
                  <c:v>105.2</c:v>
                </c:pt>
                <c:pt idx="2">
                  <c:v>82.3</c:v>
                </c:pt>
                <c:pt idx="3">
                  <c:v>59.2</c:v>
                </c:pt>
                <c:pt idx="4">
                  <c:v>93.9</c:v>
                </c:pt>
                <c:pt idx="5">
                  <c:v>71.7</c:v>
                </c:pt>
                <c:pt idx="6">
                  <c:v>89.5</c:v>
                </c:pt>
                <c:pt idx="7">
                  <c:v>45.9</c:v>
                </c:pt>
                <c:pt idx="8">
                  <c:v>82.5</c:v>
                </c:pt>
                <c:pt idx="9">
                  <c:v>73.8</c:v>
                </c:pt>
                <c:pt idx="10">
                  <c:v>59</c:v>
                </c:pt>
                <c:pt idx="11">
                  <c:v>36.9</c:v>
                </c:pt>
                <c:pt idx="12">
                  <c:v>28.1</c:v>
                </c:pt>
                <c:pt idx="13">
                  <c:v>105.2</c:v>
                </c:pt>
                <c:pt idx="14">
                  <c:v>104.6</c:v>
                </c:pt>
                <c:pt idx="15">
                  <c:v>102.7</c:v>
                </c:pt>
                <c:pt idx="16">
                  <c:v>71.5</c:v>
                </c:pt>
                <c:pt idx="17">
                  <c:v>103.9</c:v>
                </c:pt>
                <c:pt idx="18">
                  <c:v>107.9</c:v>
                </c:pt>
                <c:pt idx="19">
                  <c:v>105</c:v>
                </c:pt>
                <c:pt idx="20">
                  <c:v>97.2</c:v>
                </c:pt>
                <c:pt idx="21">
                  <c:v>114.6</c:v>
                </c:pt>
                <c:pt idx="22">
                  <c:v>111.8</c:v>
                </c:pt>
                <c:pt idx="23">
                  <c:v>90.9</c:v>
                </c:pt>
                <c:pt idx="24">
                  <c:v>110.2</c:v>
                </c:pt>
                <c:pt idx="25">
                  <c:v>109.3</c:v>
                </c:pt>
                <c:pt idx="26">
                  <c:v>103.9</c:v>
                </c:pt>
                <c:pt idx="27">
                  <c:v>103.8</c:v>
                </c:pt>
                <c:pt idx="28">
                  <c:v>105.8</c:v>
                </c:pt>
                <c:pt idx="29">
                  <c:v>103.1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'Jun18'!$C$55:$AG$55</c:f>
              <c:numCache>
                <c:formatCode>0.0</c:formatCode>
                <c:ptCount val="31"/>
                <c:pt idx="0">
                  <c:v>66.099999999999994</c:v>
                </c:pt>
                <c:pt idx="1">
                  <c:v>102.7</c:v>
                </c:pt>
                <c:pt idx="2">
                  <c:v>81.5</c:v>
                </c:pt>
                <c:pt idx="3">
                  <c:v>58.4</c:v>
                </c:pt>
                <c:pt idx="4">
                  <c:v>91.1</c:v>
                </c:pt>
                <c:pt idx="5">
                  <c:v>70.599999999999994</c:v>
                </c:pt>
                <c:pt idx="6">
                  <c:v>88.4</c:v>
                </c:pt>
                <c:pt idx="7">
                  <c:v>44.6</c:v>
                </c:pt>
                <c:pt idx="8">
                  <c:v>81.599999999999994</c:v>
                </c:pt>
                <c:pt idx="9">
                  <c:v>71.3</c:v>
                </c:pt>
                <c:pt idx="10">
                  <c:v>56.5</c:v>
                </c:pt>
                <c:pt idx="11">
                  <c:v>35.799999999999997</c:v>
                </c:pt>
                <c:pt idx="12">
                  <c:v>27.2</c:v>
                </c:pt>
                <c:pt idx="13">
                  <c:v>101.7</c:v>
                </c:pt>
                <c:pt idx="14">
                  <c:v>100.9</c:v>
                </c:pt>
                <c:pt idx="15">
                  <c:v>99.5</c:v>
                </c:pt>
                <c:pt idx="16">
                  <c:v>70.2</c:v>
                </c:pt>
                <c:pt idx="17">
                  <c:v>100.1</c:v>
                </c:pt>
                <c:pt idx="18">
                  <c:v>104</c:v>
                </c:pt>
                <c:pt idx="19">
                  <c:v>101.5</c:v>
                </c:pt>
                <c:pt idx="20">
                  <c:v>95</c:v>
                </c:pt>
                <c:pt idx="21">
                  <c:v>109.9</c:v>
                </c:pt>
                <c:pt idx="22">
                  <c:v>107.8</c:v>
                </c:pt>
                <c:pt idx="23">
                  <c:v>86.9</c:v>
                </c:pt>
                <c:pt idx="24">
                  <c:v>106.4</c:v>
                </c:pt>
                <c:pt idx="25">
                  <c:v>105.4</c:v>
                </c:pt>
                <c:pt idx="26">
                  <c:v>100.6</c:v>
                </c:pt>
                <c:pt idx="27">
                  <c:v>100</c:v>
                </c:pt>
                <c:pt idx="28">
                  <c:v>101.9</c:v>
                </c:pt>
                <c:pt idx="29">
                  <c:v>99.4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'Jun18'!$C$56:$AG$56</c:f>
              <c:numCache>
                <c:formatCode>0.0</c:formatCode>
                <c:ptCount val="31"/>
                <c:pt idx="0">
                  <c:v>64.400000000000006</c:v>
                </c:pt>
                <c:pt idx="1">
                  <c:v>97.4</c:v>
                </c:pt>
                <c:pt idx="2">
                  <c:v>80.3</c:v>
                </c:pt>
                <c:pt idx="3">
                  <c:v>57.7</c:v>
                </c:pt>
                <c:pt idx="4">
                  <c:v>87.4</c:v>
                </c:pt>
                <c:pt idx="5">
                  <c:v>70.5</c:v>
                </c:pt>
                <c:pt idx="6">
                  <c:v>85.6</c:v>
                </c:pt>
                <c:pt idx="7">
                  <c:v>42.4</c:v>
                </c:pt>
                <c:pt idx="8">
                  <c:v>80.5</c:v>
                </c:pt>
                <c:pt idx="9">
                  <c:v>66.8</c:v>
                </c:pt>
                <c:pt idx="10">
                  <c:v>50.4</c:v>
                </c:pt>
                <c:pt idx="11">
                  <c:v>35.5</c:v>
                </c:pt>
                <c:pt idx="12">
                  <c:v>27</c:v>
                </c:pt>
                <c:pt idx="13">
                  <c:v>97.7</c:v>
                </c:pt>
                <c:pt idx="14">
                  <c:v>97.6</c:v>
                </c:pt>
                <c:pt idx="15">
                  <c:v>96.2</c:v>
                </c:pt>
                <c:pt idx="16">
                  <c:v>70.2</c:v>
                </c:pt>
                <c:pt idx="17">
                  <c:v>95.8</c:v>
                </c:pt>
                <c:pt idx="18">
                  <c:v>101.5</c:v>
                </c:pt>
                <c:pt idx="19">
                  <c:v>98.1</c:v>
                </c:pt>
                <c:pt idx="20">
                  <c:v>93.5</c:v>
                </c:pt>
                <c:pt idx="21">
                  <c:v>107.3</c:v>
                </c:pt>
                <c:pt idx="22">
                  <c:v>105.1</c:v>
                </c:pt>
                <c:pt idx="23">
                  <c:v>84</c:v>
                </c:pt>
                <c:pt idx="24">
                  <c:v>103.3</c:v>
                </c:pt>
                <c:pt idx="25">
                  <c:v>102.5</c:v>
                </c:pt>
                <c:pt idx="26">
                  <c:v>97.4</c:v>
                </c:pt>
                <c:pt idx="27">
                  <c:v>95.6</c:v>
                </c:pt>
                <c:pt idx="28">
                  <c:v>99.4</c:v>
                </c:pt>
                <c:pt idx="29">
                  <c:v>96.5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'Jun18'!$C$57:$AG$57</c:f>
              <c:numCache>
                <c:formatCode>0.0</c:formatCode>
                <c:ptCount val="31"/>
                <c:pt idx="0">
                  <c:v>39.5</c:v>
                </c:pt>
                <c:pt idx="1">
                  <c:v>53.5</c:v>
                </c:pt>
                <c:pt idx="2">
                  <c:v>42</c:v>
                </c:pt>
                <c:pt idx="3">
                  <c:v>31.800000000000011</c:v>
                </c:pt>
                <c:pt idx="4">
                  <c:v>46.300000000000011</c:v>
                </c:pt>
                <c:pt idx="5">
                  <c:v>37.700000000000045</c:v>
                </c:pt>
                <c:pt idx="6">
                  <c:v>40.199999999999932</c:v>
                </c:pt>
                <c:pt idx="7">
                  <c:v>21.399999999999977</c:v>
                </c:pt>
                <c:pt idx="8">
                  <c:v>44</c:v>
                </c:pt>
                <c:pt idx="9">
                  <c:v>38</c:v>
                </c:pt>
                <c:pt idx="10">
                  <c:v>23</c:v>
                </c:pt>
                <c:pt idx="11">
                  <c:v>17.600000000000001</c:v>
                </c:pt>
                <c:pt idx="12">
                  <c:v>14.1</c:v>
                </c:pt>
                <c:pt idx="13">
                  <c:v>50.6</c:v>
                </c:pt>
                <c:pt idx="14">
                  <c:v>51</c:v>
                </c:pt>
                <c:pt idx="15">
                  <c:v>52.7</c:v>
                </c:pt>
                <c:pt idx="16">
                  <c:v>36.299999999999997</c:v>
                </c:pt>
                <c:pt idx="17">
                  <c:v>47</c:v>
                </c:pt>
                <c:pt idx="18">
                  <c:v>54.1</c:v>
                </c:pt>
                <c:pt idx="19">
                  <c:v>52.5</c:v>
                </c:pt>
                <c:pt idx="20">
                  <c:v>51.8</c:v>
                </c:pt>
                <c:pt idx="21">
                  <c:v>54.1</c:v>
                </c:pt>
                <c:pt idx="22">
                  <c:v>56.1</c:v>
                </c:pt>
                <c:pt idx="23">
                  <c:v>43</c:v>
                </c:pt>
                <c:pt idx="24">
                  <c:v>53.5</c:v>
                </c:pt>
                <c:pt idx="25">
                  <c:v>54.7</c:v>
                </c:pt>
                <c:pt idx="26">
                  <c:v>50.7</c:v>
                </c:pt>
                <c:pt idx="27">
                  <c:v>53.7</c:v>
                </c:pt>
                <c:pt idx="28">
                  <c:v>50.1</c:v>
                </c:pt>
                <c:pt idx="29">
                  <c:v>51.3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901288"/>
        <c:axId val="1008900896"/>
      </c:barChart>
      <c:catAx>
        <c:axId val="100890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0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8900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128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65235952987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'Jul18'!$C$3:$AG$3</c:f>
              <c:numCache>
                <c:formatCode>0.0</c:formatCode>
                <c:ptCount val="31"/>
                <c:pt idx="0">
                  <c:v>41.4</c:v>
                </c:pt>
                <c:pt idx="1">
                  <c:v>41.9</c:v>
                </c:pt>
                <c:pt idx="2">
                  <c:v>49.1</c:v>
                </c:pt>
                <c:pt idx="3">
                  <c:v>52.2</c:v>
                </c:pt>
                <c:pt idx="4">
                  <c:v>45</c:v>
                </c:pt>
                <c:pt idx="5">
                  <c:v>46.8</c:v>
                </c:pt>
                <c:pt idx="6">
                  <c:v>47.1</c:v>
                </c:pt>
                <c:pt idx="7">
                  <c:v>50.4</c:v>
                </c:pt>
                <c:pt idx="8">
                  <c:v>44</c:v>
                </c:pt>
                <c:pt idx="9">
                  <c:v>53</c:v>
                </c:pt>
                <c:pt idx="10">
                  <c:v>52.5</c:v>
                </c:pt>
                <c:pt idx="11">
                  <c:v>50.7</c:v>
                </c:pt>
                <c:pt idx="12">
                  <c:v>45.8</c:v>
                </c:pt>
                <c:pt idx="13">
                  <c:v>50.8</c:v>
                </c:pt>
                <c:pt idx="14">
                  <c:v>51.6</c:v>
                </c:pt>
                <c:pt idx="15">
                  <c:v>43.7</c:v>
                </c:pt>
                <c:pt idx="16">
                  <c:v>53</c:v>
                </c:pt>
                <c:pt idx="17">
                  <c:v>43.2</c:v>
                </c:pt>
                <c:pt idx="18">
                  <c:v>42.8</c:v>
                </c:pt>
                <c:pt idx="19">
                  <c:v>52.3</c:v>
                </c:pt>
                <c:pt idx="20">
                  <c:v>36.1</c:v>
                </c:pt>
                <c:pt idx="21">
                  <c:v>53</c:v>
                </c:pt>
                <c:pt idx="22">
                  <c:v>51.8</c:v>
                </c:pt>
                <c:pt idx="23">
                  <c:v>52</c:v>
                </c:pt>
                <c:pt idx="24">
                  <c:v>50.4</c:v>
                </c:pt>
                <c:pt idx="25">
                  <c:v>43.2</c:v>
                </c:pt>
                <c:pt idx="26">
                  <c:v>42.9</c:v>
                </c:pt>
                <c:pt idx="27">
                  <c:v>41.8</c:v>
                </c:pt>
                <c:pt idx="28">
                  <c:v>42.1</c:v>
                </c:pt>
                <c:pt idx="29">
                  <c:v>41.4</c:v>
                </c:pt>
                <c:pt idx="30">
                  <c:v>52.4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'Jul18'!$C$4:$AG$4</c:f>
              <c:numCache>
                <c:formatCode>0.0</c:formatCode>
                <c:ptCount val="31"/>
                <c:pt idx="0">
                  <c:v>343.1</c:v>
                </c:pt>
                <c:pt idx="1">
                  <c:v>319.3</c:v>
                </c:pt>
                <c:pt idx="2">
                  <c:v>227</c:v>
                </c:pt>
                <c:pt idx="3">
                  <c:v>316.10000000000002</c:v>
                </c:pt>
                <c:pt idx="4">
                  <c:v>127.7</c:v>
                </c:pt>
                <c:pt idx="5">
                  <c:v>142</c:v>
                </c:pt>
                <c:pt idx="6">
                  <c:v>361.5</c:v>
                </c:pt>
                <c:pt idx="7">
                  <c:v>343.70000000000005</c:v>
                </c:pt>
                <c:pt idx="8">
                  <c:v>353.8</c:v>
                </c:pt>
                <c:pt idx="9">
                  <c:v>243.7</c:v>
                </c:pt>
                <c:pt idx="10">
                  <c:v>367.7</c:v>
                </c:pt>
                <c:pt idx="11">
                  <c:v>336.2</c:v>
                </c:pt>
                <c:pt idx="12">
                  <c:v>325.90000000000003</c:v>
                </c:pt>
                <c:pt idx="13">
                  <c:v>298.59999999999997</c:v>
                </c:pt>
                <c:pt idx="14">
                  <c:v>296.7</c:v>
                </c:pt>
                <c:pt idx="15">
                  <c:v>353.2</c:v>
                </c:pt>
                <c:pt idx="16">
                  <c:v>299.60000000000002</c:v>
                </c:pt>
                <c:pt idx="17">
                  <c:v>343.19999999999993</c:v>
                </c:pt>
                <c:pt idx="18">
                  <c:v>329.20000000000005</c:v>
                </c:pt>
                <c:pt idx="19">
                  <c:v>218.90000000000003</c:v>
                </c:pt>
                <c:pt idx="20">
                  <c:v>140.4</c:v>
                </c:pt>
                <c:pt idx="21">
                  <c:v>256.70000000000005</c:v>
                </c:pt>
                <c:pt idx="22">
                  <c:v>281.59999999999997</c:v>
                </c:pt>
                <c:pt idx="23">
                  <c:v>281</c:v>
                </c:pt>
                <c:pt idx="24">
                  <c:v>253.4</c:v>
                </c:pt>
                <c:pt idx="25">
                  <c:v>337.79999999999995</c:v>
                </c:pt>
                <c:pt idx="26">
                  <c:v>336.6</c:v>
                </c:pt>
                <c:pt idx="27">
                  <c:v>104</c:v>
                </c:pt>
                <c:pt idx="28">
                  <c:v>331</c:v>
                </c:pt>
                <c:pt idx="29">
                  <c:v>319.60000000000002</c:v>
                </c:pt>
                <c:pt idx="30">
                  <c:v>294.2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8895016"/>
        <c:axId val="1008891880"/>
        <c:axId val="989412248"/>
      </c:bar3DChart>
      <c:catAx>
        <c:axId val="100889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18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8891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5016"/>
        <c:crossesAt val="1"/>
        <c:crossBetween val="between"/>
      </c:valAx>
      <c:serAx>
        <c:axId val="989412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088918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40920895733"/>
          <c:y val="0.18851585182404748"/>
          <c:w val="0.94955780921862076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'Jul18'!$C$54:$AG$54</c:f>
              <c:numCache>
                <c:formatCode>0.0</c:formatCode>
                <c:ptCount val="31"/>
                <c:pt idx="0">
                  <c:v>100.5</c:v>
                </c:pt>
                <c:pt idx="1">
                  <c:v>91.4</c:v>
                </c:pt>
                <c:pt idx="2">
                  <c:v>68.900000000000006</c:v>
                </c:pt>
                <c:pt idx="3">
                  <c:v>91.6</c:v>
                </c:pt>
                <c:pt idx="4">
                  <c:v>38.4</c:v>
                </c:pt>
                <c:pt idx="5">
                  <c:v>42.8</c:v>
                </c:pt>
                <c:pt idx="6">
                  <c:v>106.4</c:v>
                </c:pt>
                <c:pt idx="7">
                  <c:v>101</c:v>
                </c:pt>
                <c:pt idx="8">
                  <c:v>103.4</c:v>
                </c:pt>
                <c:pt idx="9">
                  <c:v>69.7</c:v>
                </c:pt>
                <c:pt idx="10">
                  <c:v>110</c:v>
                </c:pt>
                <c:pt idx="11">
                  <c:v>99.3</c:v>
                </c:pt>
                <c:pt idx="12">
                  <c:v>94.8</c:v>
                </c:pt>
                <c:pt idx="13">
                  <c:v>86.5</c:v>
                </c:pt>
                <c:pt idx="14">
                  <c:v>84.6</c:v>
                </c:pt>
                <c:pt idx="15">
                  <c:v>103.6</c:v>
                </c:pt>
                <c:pt idx="16">
                  <c:v>88.1</c:v>
                </c:pt>
                <c:pt idx="17">
                  <c:v>101.1</c:v>
                </c:pt>
                <c:pt idx="18">
                  <c:v>97</c:v>
                </c:pt>
                <c:pt idx="19">
                  <c:v>61</c:v>
                </c:pt>
                <c:pt idx="20">
                  <c:v>41.7</c:v>
                </c:pt>
                <c:pt idx="21">
                  <c:v>76.5</c:v>
                </c:pt>
                <c:pt idx="22">
                  <c:v>85</c:v>
                </c:pt>
                <c:pt idx="23">
                  <c:v>82.6</c:v>
                </c:pt>
                <c:pt idx="24">
                  <c:v>76.8</c:v>
                </c:pt>
                <c:pt idx="25">
                  <c:v>99.4</c:v>
                </c:pt>
                <c:pt idx="26">
                  <c:v>99</c:v>
                </c:pt>
                <c:pt idx="27">
                  <c:v>32.299999999999997</c:v>
                </c:pt>
                <c:pt idx="28">
                  <c:v>97.4</c:v>
                </c:pt>
                <c:pt idx="29">
                  <c:v>93.2</c:v>
                </c:pt>
                <c:pt idx="30">
                  <c:v>84.6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'Jul18'!$C$55:$AG$55</c:f>
              <c:numCache>
                <c:formatCode>0.0</c:formatCode>
                <c:ptCount val="31"/>
                <c:pt idx="0">
                  <c:v>97.4</c:v>
                </c:pt>
                <c:pt idx="1">
                  <c:v>89.8</c:v>
                </c:pt>
                <c:pt idx="2">
                  <c:v>67.3</c:v>
                </c:pt>
                <c:pt idx="3">
                  <c:v>90.3</c:v>
                </c:pt>
                <c:pt idx="4">
                  <c:v>36.5</c:v>
                </c:pt>
                <c:pt idx="5">
                  <c:v>40.299999999999997</c:v>
                </c:pt>
                <c:pt idx="6">
                  <c:v>102.9</c:v>
                </c:pt>
                <c:pt idx="7">
                  <c:v>97.3</c:v>
                </c:pt>
                <c:pt idx="8">
                  <c:v>100.6</c:v>
                </c:pt>
                <c:pt idx="9">
                  <c:v>67.7</c:v>
                </c:pt>
                <c:pt idx="10">
                  <c:v>105.9</c:v>
                </c:pt>
                <c:pt idx="11">
                  <c:v>95.2</c:v>
                </c:pt>
                <c:pt idx="12">
                  <c:v>91.8</c:v>
                </c:pt>
                <c:pt idx="13">
                  <c:v>85</c:v>
                </c:pt>
                <c:pt idx="14">
                  <c:v>83.6</c:v>
                </c:pt>
                <c:pt idx="15">
                  <c:v>101</c:v>
                </c:pt>
                <c:pt idx="16">
                  <c:v>86.1</c:v>
                </c:pt>
                <c:pt idx="17">
                  <c:v>97.8</c:v>
                </c:pt>
                <c:pt idx="18">
                  <c:v>95.1</c:v>
                </c:pt>
                <c:pt idx="19">
                  <c:v>59.9</c:v>
                </c:pt>
                <c:pt idx="20">
                  <c:v>40.1</c:v>
                </c:pt>
                <c:pt idx="21">
                  <c:v>73.900000000000006</c:v>
                </c:pt>
                <c:pt idx="22">
                  <c:v>81.7</c:v>
                </c:pt>
                <c:pt idx="23">
                  <c:v>80</c:v>
                </c:pt>
                <c:pt idx="24">
                  <c:v>73.5</c:v>
                </c:pt>
                <c:pt idx="25">
                  <c:v>96.3</c:v>
                </c:pt>
                <c:pt idx="26">
                  <c:v>96</c:v>
                </c:pt>
                <c:pt idx="27">
                  <c:v>30.5</c:v>
                </c:pt>
                <c:pt idx="28">
                  <c:v>94.5</c:v>
                </c:pt>
                <c:pt idx="29">
                  <c:v>91.2</c:v>
                </c:pt>
                <c:pt idx="30">
                  <c:v>82.6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'Jul18'!$C$56:$AG$56</c:f>
              <c:numCache>
                <c:formatCode>0.0</c:formatCode>
                <c:ptCount val="31"/>
                <c:pt idx="0">
                  <c:v>94.4</c:v>
                </c:pt>
                <c:pt idx="1">
                  <c:v>89.4</c:v>
                </c:pt>
                <c:pt idx="2">
                  <c:v>63</c:v>
                </c:pt>
                <c:pt idx="3">
                  <c:v>87.6</c:v>
                </c:pt>
                <c:pt idx="4">
                  <c:v>35.299999999999997</c:v>
                </c:pt>
                <c:pt idx="5">
                  <c:v>39.700000000000003</c:v>
                </c:pt>
                <c:pt idx="6">
                  <c:v>99.7</c:v>
                </c:pt>
                <c:pt idx="7">
                  <c:v>93.8</c:v>
                </c:pt>
                <c:pt idx="8">
                  <c:v>97.2</c:v>
                </c:pt>
                <c:pt idx="9">
                  <c:v>67.599999999999994</c:v>
                </c:pt>
                <c:pt idx="10">
                  <c:v>101.9</c:v>
                </c:pt>
                <c:pt idx="11">
                  <c:v>91.7</c:v>
                </c:pt>
                <c:pt idx="12">
                  <c:v>89.2</c:v>
                </c:pt>
                <c:pt idx="13">
                  <c:v>83.7</c:v>
                </c:pt>
                <c:pt idx="14">
                  <c:v>82.7</c:v>
                </c:pt>
                <c:pt idx="15">
                  <c:v>96.6</c:v>
                </c:pt>
                <c:pt idx="16">
                  <c:v>81.900000000000006</c:v>
                </c:pt>
                <c:pt idx="17">
                  <c:v>93.4</c:v>
                </c:pt>
                <c:pt idx="18">
                  <c:v>90.5</c:v>
                </c:pt>
                <c:pt idx="19">
                  <c:v>60.7</c:v>
                </c:pt>
                <c:pt idx="20">
                  <c:v>39</c:v>
                </c:pt>
                <c:pt idx="21">
                  <c:v>70.2</c:v>
                </c:pt>
                <c:pt idx="22">
                  <c:v>77</c:v>
                </c:pt>
                <c:pt idx="23">
                  <c:v>75.599999999999994</c:v>
                </c:pt>
                <c:pt idx="24">
                  <c:v>69</c:v>
                </c:pt>
                <c:pt idx="25">
                  <c:v>92.2</c:v>
                </c:pt>
                <c:pt idx="26">
                  <c:v>91.8</c:v>
                </c:pt>
                <c:pt idx="27">
                  <c:v>28</c:v>
                </c:pt>
                <c:pt idx="28">
                  <c:v>90.2</c:v>
                </c:pt>
                <c:pt idx="29">
                  <c:v>87.1</c:v>
                </c:pt>
                <c:pt idx="30">
                  <c:v>81.099999999999994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'Jul18'!$C$57:$AG$57</c:f>
              <c:numCache>
                <c:formatCode>0.0</c:formatCode>
                <c:ptCount val="31"/>
                <c:pt idx="0">
                  <c:v>50.8</c:v>
                </c:pt>
                <c:pt idx="1">
                  <c:v>48.7</c:v>
                </c:pt>
                <c:pt idx="2">
                  <c:v>27.8</c:v>
                </c:pt>
                <c:pt idx="3">
                  <c:v>46.6</c:v>
                </c:pt>
                <c:pt idx="4">
                  <c:v>17.5</c:v>
                </c:pt>
                <c:pt idx="5">
                  <c:v>19.2</c:v>
                </c:pt>
                <c:pt idx="6">
                  <c:v>52.5</c:v>
                </c:pt>
                <c:pt idx="7">
                  <c:v>51.6</c:v>
                </c:pt>
                <c:pt idx="8">
                  <c:v>52.6</c:v>
                </c:pt>
                <c:pt idx="9">
                  <c:v>38.700000000000003</c:v>
                </c:pt>
                <c:pt idx="10">
                  <c:v>49.9</c:v>
                </c:pt>
                <c:pt idx="11">
                  <c:v>50</c:v>
                </c:pt>
                <c:pt idx="12">
                  <c:v>50.1</c:v>
                </c:pt>
                <c:pt idx="13">
                  <c:v>43.4</c:v>
                </c:pt>
                <c:pt idx="14">
                  <c:v>45.8</c:v>
                </c:pt>
                <c:pt idx="15">
                  <c:v>52</c:v>
                </c:pt>
                <c:pt idx="16">
                  <c:v>43.5</c:v>
                </c:pt>
                <c:pt idx="17">
                  <c:v>50.9</c:v>
                </c:pt>
                <c:pt idx="18">
                  <c:v>46.6</c:v>
                </c:pt>
                <c:pt idx="19">
                  <c:v>37.299999999999997</c:v>
                </c:pt>
                <c:pt idx="20">
                  <c:v>19.600000000000001</c:v>
                </c:pt>
                <c:pt idx="21">
                  <c:v>36.1</c:v>
                </c:pt>
                <c:pt idx="22">
                  <c:v>37.9</c:v>
                </c:pt>
                <c:pt idx="23">
                  <c:v>42.8</c:v>
                </c:pt>
                <c:pt idx="24">
                  <c:v>34.1</c:v>
                </c:pt>
                <c:pt idx="25">
                  <c:v>49.9</c:v>
                </c:pt>
                <c:pt idx="26">
                  <c:v>49.8</c:v>
                </c:pt>
                <c:pt idx="27">
                  <c:v>13.2</c:v>
                </c:pt>
                <c:pt idx="28">
                  <c:v>48.9</c:v>
                </c:pt>
                <c:pt idx="29">
                  <c:v>48.1</c:v>
                </c:pt>
                <c:pt idx="30">
                  <c:v>45.9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900504"/>
        <c:axId val="1008901680"/>
      </c:barChart>
      <c:catAx>
        <c:axId val="100890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1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8901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05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65235952987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'Aug18'!$C$3:$AG$3</c:f>
              <c:numCache>
                <c:formatCode>0.0</c:formatCode>
                <c:ptCount val="31"/>
                <c:pt idx="0">
                  <c:v>42.2</c:v>
                </c:pt>
                <c:pt idx="1">
                  <c:v>47.3</c:v>
                </c:pt>
                <c:pt idx="2">
                  <c:v>40.6</c:v>
                </c:pt>
                <c:pt idx="3">
                  <c:v>45</c:v>
                </c:pt>
                <c:pt idx="4">
                  <c:v>43.8</c:v>
                </c:pt>
                <c:pt idx="5">
                  <c:v>41</c:v>
                </c:pt>
                <c:pt idx="6">
                  <c:v>52</c:v>
                </c:pt>
                <c:pt idx="7">
                  <c:v>51.9</c:v>
                </c:pt>
                <c:pt idx="8">
                  <c:v>52.7</c:v>
                </c:pt>
                <c:pt idx="9">
                  <c:v>52.7</c:v>
                </c:pt>
                <c:pt idx="10">
                  <c:v>48.2</c:v>
                </c:pt>
                <c:pt idx="11">
                  <c:v>41.1</c:v>
                </c:pt>
                <c:pt idx="12">
                  <c:v>52.1</c:v>
                </c:pt>
                <c:pt idx="13">
                  <c:v>53</c:v>
                </c:pt>
                <c:pt idx="14">
                  <c:v>47.7</c:v>
                </c:pt>
                <c:pt idx="15">
                  <c:v>41</c:v>
                </c:pt>
                <c:pt idx="16">
                  <c:v>44.6</c:v>
                </c:pt>
                <c:pt idx="17">
                  <c:v>51.2</c:v>
                </c:pt>
                <c:pt idx="18">
                  <c:v>42.8</c:v>
                </c:pt>
                <c:pt idx="19">
                  <c:v>40.6</c:v>
                </c:pt>
                <c:pt idx="20">
                  <c:v>39.700000000000003</c:v>
                </c:pt>
                <c:pt idx="21">
                  <c:v>40</c:v>
                </c:pt>
                <c:pt idx="22">
                  <c:v>52.4</c:v>
                </c:pt>
                <c:pt idx="23">
                  <c:v>49.4</c:v>
                </c:pt>
                <c:pt idx="24">
                  <c:v>17</c:v>
                </c:pt>
                <c:pt idx="25">
                  <c:v>48.5</c:v>
                </c:pt>
                <c:pt idx="26">
                  <c:v>50.5</c:v>
                </c:pt>
                <c:pt idx="27">
                  <c:v>39.799999999999997</c:v>
                </c:pt>
                <c:pt idx="28">
                  <c:v>49.1</c:v>
                </c:pt>
                <c:pt idx="29">
                  <c:v>14.6</c:v>
                </c:pt>
                <c:pt idx="30">
                  <c:v>20.6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'Aug18'!$C$4:$AG$4</c:f>
              <c:numCache>
                <c:formatCode>0.0</c:formatCode>
                <c:ptCount val="31"/>
                <c:pt idx="0">
                  <c:v>189.8</c:v>
                </c:pt>
                <c:pt idx="1">
                  <c:v>300.59999999999997</c:v>
                </c:pt>
                <c:pt idx="2">
                  <c:v>313.7</c:v>
                </c:pt>
                <c:pt idx="3">
                  <c:v>253.70000000000002</c:v>
                </c:pt>
                <c:pt idx="4">
                  <c:v>301.50000000000006</c:v>
                </c:pt>
                <c:pt idx="5">
                  <c:v>232.2</c:v>
                </c:pt>
                <c:pt idx="6">
                  <c:v>268.70000000000005</c:v>
                </c:pt>
                <c:pt idx="7">
                  <c:v>155.60000000000002</c:v>
                </c:pt>
                <c:pt idx="8">
                  <c:v>160.5</c:v>
                </c:pt>
                <c:pt idx="9">
                  <c:v>273.59999999999997</c:v>
                </c:pt>
                <c:pt idx="10">
                  <c:v>325.5</c:v>
                </c:pt>
                <c:pt idx="11">
                  <c:v>318.5</c:v>
                </c:pt>
                <c:pt idx="12">
                  <c:v>185.9</c:v>
                </c:pt>
                <c:pt idx="13">
                  <c:v>178</c:v>
                </c:pt>
                <c:pt idx="14">
                  <c:v>314.89999999999998</c:v>
                </c:pt>
                <c:pt idx="15">
                  <c:v>308.40000000000003</c:v>
                </c:pt>
                <c:pt idx="16">
                  <c:v>155.20000000000002</c:v>
                </c:pt>
                <c:pt idx="17">
                  <c:v>263.10000000000002</c:v>
                </c:pt>
                <c:pt idx="18">
                  <c:v>296.8</c:v>
                </c:pt>
                <c:pt idx="19">
                  <c:v>298</c:v>
                </c:pt>
                <c:pt idx="20">
                  <c:v>287.2</c:v>
                </c:pt>
                <c:pt idx="21">
                  <c:v>238.49999999999997</c:v>
                </c:pt>
                <c:pt idx="22">
                  <c:v>249.5</c:v>
                </c:pt>
                <c:pt idx="23">
                  <c:v>171</c:v>
                </c:pt>
                <c:pt idx="24">
                  <c:v>52.1</c:v>
                </c:pt>
                <c:pt idx="25">
                  <c:v>285.2</c:v>
                </c:pt>
                <c:pt idx="26">
                  <c:v>279.60000000000002</c:v>
                </c:pt>
                <c:pt idx="27">
                  <c:v>279.8</c:v>
                </c:pt>
                <c:pt idx="28">
                  <c:v>183.79999999999998</c:v>
                </c:pt>
                <c:pt idx="29">
                  <c:v>64.2</c:v>
                </c:pt>
                <c:pt idx="30">
                  <c:v>67.7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8896584"/>
        <c:axId val="1008898152"/>
        <c:axId val="989410976"/>
      </c:bar3DChart>
      <c:catAx>
        <c:axId val="1008896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81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8898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6584"/>
        <c:crossesAt val="1"/>
        <c:crossBetween val="between"/>
      </c:valAx>
      <c:serAx>
        <c:axId val="98941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088981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40920895733"/>
          <c:y val="0.18851585182404748"/>
          <c:w val="0.94955780921862076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'Aug18'!$C$54:$AG$54</c:f>
              <c:numCache>
                <c:formatCode>0.0</c:formatCode>
                <c:ptCount val="31"/>
                <c:pt idx="0">
                  <c:v>53.6</c:v>
                </c:pt>
                <c:pt idx="1">
                  <c:v>88.6</c:v>
                </c:pt>
                <c:pt idx="2">
                  <c:v>92.1</c:v>
                </c:pt>
                <c:pt idx="3">
                  <c:v>71.599999999999994</c:v>
                </c:pt>
                <c:pt idx="4">
                  <c:v>87.4</c:v>
                </c:pt>
                <c:pt idx="5">
                  <c:v>66.3</c:v>
                </c:pt>
                <c:pt idx="6">
                  <c:v>80.2</c:v>
                </c:pt>
                <c:pt idx="7">
                  <c:v>43.6</c:v>
                </c:pt>
                <c:pt idx="8">
                  <c:v>44.3</c:v>
                </c:pt>
                <c:pt idx="9">
                  <c:v>83.2</c:v>
                </c:pt>
                <c:pt idx="10">
                  <c:v>97.5</c:v>
                </c:pt>
                <c:pt idx="11">
                  <c:v>94.3</c:v>
                </c:pt>
                <c:pt idx="12">
                  <c:v>55.2</c:v>
                </c:pt>
                <c:pt idx="13">
                  <c:v>52.3</c:v>
                </c:pt>
                <c:pt idx="14">
                  <c:v>92.8</c:v>
                </c:pt>
                <c:pt idx="15">
                  <c:v>90.9</c:v>
                </c:pt>
                <c:pt idx="16">
                  <c:v>43.1</c:v>
                </c:pt>
                <c:pt idx="17">
                  <c:v>79.400000000000006</c:v>
                </c:pt>
                <c:pt idx="18">
                  <c:v>87.1</c:v>
                </c:pt>
                <c:pt idx="19">
                  <c:v>87.9</c:v>
                </c:pt>
                <c:pt idx="20">
                  <c:v>83.4</c:v>
                </c:pt>
                <c:pt idx="21">
                  <c:v>66.8</c:v>
                </c:pt>
                <c:pt idx="22">
                  <c:v>72.7</c:v>
                </c:pt>
                <c:pt idx="23">
                  <c:v>50.2</c:v>
                </c:pt>
                <c:pt idx="24">
                  <c:v>15.7</c:v>
                </c:pt>
                <c:pt idx="25">
                  <c:v>85.7</c:v>
                </c:pt>
                <c:pt idx="26">
                  <c:v>82.7</c:v>
                </c:pt>
                <c:pt idx="27">
                  <c:v>82.5</c:v>
                </c:pt>
                <c:pt idx="28">
                  <c:v>53.9</c:v>
                </c:pt>
                <c:pt idx="29">
                  <c:v>18.8</c:v>
                </c:pt>
                <c:pt idx="30">
                  <c:v>19.8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'Aug18'!$C$55:$AG$55</c:f>
              <c:numCache>
                <c:formatCode>0.0</c:formatCode>
                <c:ptCount val="31"/>
                <c:pt idx="0">
                  <c:v>52.7</c:v>
                </c:pt>
                <c:pt idx="1">
                  <c:v>86.2</c:v>
                </c:pt>
                <c:pt idx="2">
                  <c:v>89.6</c:v>
                </c:pt>
                <c:pt idx="3">
                  <c:v>70.400000000000006</c:v>
                </c:pt>
                <c:pt idx="4">
                  <c:v>85.9</c:v>
                </c:pt>
                <c:pt idx="5">
                  <c:v>63.8</c:v>
                </c:pt>
                <c:pt idx="6">
                  <c:v>77.599999999999994</c:v>
                </c:pt>
                <c:pt idx="7">
                  <c:v>42.8</c:v>
                </c:pt>
                <c:pt idx="8">
                  <c:v>43.3</c:v>
                </c:pt>
                <c:pt idx="9">
                  <c:v>80.2</c:v>
                </c:pt>
                <c:pt idx="10">
                  <c:v>94.1</c:v>
                </c:pt>
                <c:pt idx="11">
                  <c:v>91.2</c:v>
                </c:pt>
                <c:pt idx="12">
                  <c:v>53.9</c:v>
                </c:pt>
                <c:pt idx="13">
                  <c:v>50.7</c:v>
                </c:pt>
                <c:pt idx="14">
                  <c:v>90.1</c:v>
                </c:pt>
                <c:pt idx="15">
                  <c:v>88.4</c:v>
                </c:pt>
                <c:pt idx="16">
                  <c:v>42.2</c:v>
                </c:pt>
                <c:pt idx="17">
                  <c:v>76.900000000000006</c:v>
                </c:pt>
                <c:pt idx="18">
                  <c:v>85.1</c:v>
                </c:pt>
                <c:pt idx="19">
                  <c:v>85.3</c:v>
                </c:pt>
                <c:pt idx="20">
                  <c:v>81.3</c:v>
                </c:pt>
                <c:pt idx="21">
                  <c:v>66.099999999999994</c:v>
                </c:pt>
                <c:pt idx="22">
                  <c:v>71.2</c:v>
                </c:pt>
                <c:pt idx="23">
                  <c:v>48.2</c:v>
                </c:pt>
                <c:pt idx="24">
                  <c:v>14.9</c:v>
                </c:pt>
                <c:pt idx="25">
                  <c:v>82.8</c:v>
                </c:pt>
                <c:pt idx="26">
                  <c:v>80.3</c:v>
                </c:pt>
                <c:pt idx="27">
                  <c:v>80</c:v>
                </c:pt>
                <c:pt idx="28">
                  <c:v>52.3</c:v>
                </c:pt>
                <c:pt idx="29">
                  <c:v>18.2</c:v>
                </c:pt>
                <c:pt idx="30">
                  <c:v>19.2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'Aug18'!$C$56:$AG$56</c:f>
              <c:numCache>
                <c:formatCode>0.0</c:formatCode>
                <c:ptCount val="31"/>
                <c:pt idx="0">
                  <c:v>53.1</c:v>
                </c:pt>
                <c:pt idx="1">
                  <c:v>81.599999999999994</c:v>
                </c:pt>
                <c:pt idx="2">
                  <c:v>85.5</c:v>
                </c:pt>
                <c:pt idx="3">
                  <c:v>70.8</c:v>
                </c:pt>
                <c:pt idx="4">
                  <c:v>82.9</c:v>
                </c:pt>
                <c:pt idx="5">
                  <c:v>63.9</c:v>
                </c:pt>
                <c:pt idx="6">
                  <c:v>73.3</c:v>
                </c:pt>
                <c:pt idx="7">
                  <c:v>42.9</c:v>
                </c:pt>
                <c:pt idx="8">
                  <c:v>43.6</c:v>
                </c:pt>
                <c:pt idx="9">
                  <c:v>74.3</c:v>
                </c:pt>
                <c:pt idx="10">
                  <c:v>87.8</c:v>
                </c:pt>
                <c:pt idx="11">
                  <c:v>85.5</c:v>
                </c:pt>
                <c:pt idx="12">
                  <c:v>51.2</c:v>
                </c:pt>
                <c:pt idx="13">
                  <c:v>50</c:v>
                </c:pt>
                <c:pt idx="14">
                  <c:v>84.8</c:v>
                </c:pt>
                <c:pt idx="15">
                  <c:v>82.9</c:v>
                </c:pt>
                <c:pt idx="16">
                  <c:v>42.2</c:v>
                </c:pt>
                <c:pt idx="17">
                  <c:v>71.900000000000006</c:v>
                </c:pt>
                <c:pt idx="18">
                  <c:v>80.5</c:v>
                </c:pt>
                <c:pt idx="19">
                  <c:v>80.400000000000006</c:v>
                </c:pt>
                <c:pt idx="20">
                  <c:v>78.099999999999994</c:v>
                </c:pt>
                <c:pt idx="21">
                  <c:v>66.099999999999994</c:v>
                </c:pt>
                <c:pt idx="22">
                  <c:v>67.400000000000006</c:v>
                </c:pt>
                <c:pt idx="23">
                  <c:v>47.1</c:v>
                </c:pt>
                <c:pt idx="24">
                  <c:v>14.4</c:v>
                </c:pt>
                <c:pt idx="25">
                  <c:v>76.599999999999994</c:v>
                </c:pt>
                <c:pt idx="26">
                  <c:v>74.599999999999994</c:v>
                </c:pt>
                <c:pt idx="27">
                  <c:v>75.099999999999994</c:v>
                </c:pt>
                <c:pt idx="28">
                  <c:v>48.1</c:v>
                </c:pt>
                <c:pt idx="29">
                  <c:v>18</c:v>
                </c:pt>
                <c:pt idx="30">
                  <c:v>19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'Aug18'!$C$57:$AG$57</c:f>
              <c:numCache>
                <c:formatCode>0.0</c:formatCode>
                <c:ptCount val="31"/>
                <c:pt idx="0">
                  <c:v>30.4</c:v>
                </c:pt>
                <c:pt idx="1">
                  <c:v>44.2</c:v>
                </c:pt>
                <c:pt idx="2">
                  <c:v>46.5</c:v>
                </c:pt>
                <c:pt idx="3">
                  <c:v>40.9</c:v>
                </c:pt>
                <c:pt idx="4">
                  <c:v>45.3</c:v>
                </c:pt>
                <c:pt idx="5">
                  <c:v>38.200000000000003</c:v>
                </c:pt>
                <c:pt idx="6">
                  <c:v>37.6</c:v>
                </c:pt>
                <c:pt idx="7">
                  <c:v>26.3</c:v>
                </c:pt>
                <c:pt idx="8">
                  <c:v>29.3</c:v>
                </c:pt>
                <c:pt idx="9">
                  <c:v>35.9</c:v>
                </c:pt>
                <c:pt idx="10">
                  <c:v>46.1</c:v>
                </c:pt>
                <c:pt idx="11">
                  <c:v>47.5</c:v>
                </c:pt>
                <c:pt idx="12">
                  <c:v>25.6</c:v>
                </c:pt>
                <c:pt idx="13">
                  <c:v>25</c:v>
                </c:pt>
                <c:pt idx="14">
                  <c:v>47.2</c:v>
                </c:pt>
                <c:pt idx="15">
                  <c:v>46.2</c:v>
                </c:pt>
                <c:pt idx="16">
                  <c:v>27.7</c:v>
                </c:pt>
                <c:pt idx="17">
                  <c:v>34.9</c:v>
                </c:pt>
                <c:pt idx="18">
                  <c:v>44.1</c:v>
                </c:pt>
                <c:pt idx="19">
                  <c:v>44.4</c:v>
                </c:pt>
                <c:pt idx="20">
                  <c:v>44.4</c:v>
                </c:pt>
                <c:pt idx="21">
                  <c:v>39.5</c:v>
                </c:pt>
                <c:pt idx="22">
                  <c:v>38.200000000000003</c:v>
                </c:pt>
                <c:pt idx="23">
                  <c:v>25.5</c:v>
                </c:pt>
                <c:pt idx="24">
                  <c:v>7.1</c:v>
                </c:pt>
                <c:pt idx="25">
                  <c:v>40.1</c:v>
                </c:pt>
                <c:pt idx="26">
                  <c:v>42</c:v>
                </c:pt>
                <c:pt idx="27">
                  <c:v>42.2</c:v>
                </c:pt>
                <c:pt idx="28">
                  <c:v>29.5</c:v>
                </c:pt>
                <c:pt idx="29">
                  <c:v>9.1999999999999993</c:v>
                </c:pt>
                <c:pt idx="30">
                  <c:v>9.6999999999999993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895408"/>
        <c:axId val="1008893448"/>
      </c:barChart>
      <c:catAx>
        <c:axId val="100889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3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8893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540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65235952987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'Sep18'!$C$3:$AG$3</c:f>
              <c:numCache>
                <c:formatCode>0.0</c:formatCode>
                <c:ptCount val="31"/>
                <c:pt idx="0">
                  <c:v>14.3</c:v>
                </c:pt>
                <c:pt idx="1">
                  <c:v>53</c:v>
                </c:pt>
                <c:pt idx="2">
                  <c:v>52.7</c:v>
                </c:pt>
                <c:pt idx="3">
                  <c:v>42.8</c:v>
                </c:pt>
                <c:pt idx="4">
                  <c:v>39.1</c:v>
                </c:pt>
                <c:pt idx="5">
                  <c:v>46.5</c:v>
                </c:pt>
                <c:pt idx="6">
                  <c:v>49</c:v>
                </c:pt>
                <c:pt idx="7">
                  <c:v>41.2</c:v>
                </c:pt>
                <c:pt idx="8">
                  <c:v>38.700000000000003</c:v>
                </c:pt>
                <c:pt idx="9">
                  <c:v>40.6</c:v>
                </c:pt>
                <c:pt idx="10">
                  <c:v>38.1</c:v>
                </c:pt>
                <c:pt idx="11">
                  <c:v>40.9</c:v>
                </c:pt>
                <c:pt idx="12">
                  <c:v>46.2</c:v>
                </c:pt>
                <c:pt idx="13">
                  <c:v>51.7</c:v>
                </c:pt>
                <c:pt idx="14">
                  <c:v>44</c:v>
                </c:pt>
                <c:pt idx="15">
                  <c:v>38.9</c:v>
                </c:pt>
                <c:pt idx="16">
                  <c:v>37.200000000000003</c:v>
                </c:pt>
                <c:pt idx="17">
                  <c:v>37</c:v>
                </c:pt>
                <c:pt idx="18">
                  <c:v>35.799999999999997</c:v>
                </c:pt>
                <c:pt idx="19">
                  <c:v>36</c:v>
                </c:pt>
                <c:pt idx="20">
                  <c:v>41.9</c:v>
                </c:pt>
                <c:pt idx="21">
                  <c:v>42.9</c:v>
                </c:pt>
                <c:pt idx="22">
                  <c:v>51.1</c:v>
                </c:pt>
                <c:pt idx="23">
                  <c:v>49.8</c:v>
                </c:pt>
                <c:pt idx="24">
                  <c:v>38.700000000000003</c:v>
                </c:pt>
                <c:pt idx="25">
                  <c:v>37.4</c:v>
                </c:pt>
                <c:pt idx="26">
                  <c:v>36.700000000000003</c:v>
                </c:pt>
                <c:pt idx="27">
                  <c:v>36.200000000000003</c:v>
                </c:pt>
                <c:pt idx="28">
                  <c:v>36.6</c:v>
                </c:pt>
                <c:pt idx="29">
                  <c:v>37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'Sep18'!$C$4:$AG$4</c:f>
              <c:numCache>
                <c:formatCode>0.0</c:formatCode>
                <c:ptCount val="31"/>
                <c:pt idx="0">
                  <c:v>69.300000000000011</c:v>
                </c:pt>
                <c:pt idx="1">
                  <c:v>125.1</c:v>
                </c:pt>
                <c:pt idx="2">
                  <c:v>171.5</c:v>
                </c:pt>
                <c:pt idx="3">
                  <c:v>281.60000000000002</c:v>
                </c:pt>
                <c:pt idx="4">
                  <c:v>263.2</c:v>
                </c:pt>
                <c:pt idx="5">
                  <c:v>113.9</c:v>
                </c:pt>
                <c:pt idx="6">
                  <c:v>195.79999999999998</c:v>
                </c:pt>
                <c:pt idx="7">
                  <c:v>274.7</c:v>
                </c:pt>
                <c:pt idx="8">
                  <c:v>260.39999999999998</c:v>
                </c:pt>
                <c:pt idx="9">
                  <c:v>249.5</c:v>
                </c:pt>
                <c:pt idx="10">
                  <c:v>261.5</c:v>
                </c:pt>
                <c:pt idx="11">
                  <c:v>245.90000000000003</c:v>
                </c:pt>
                <c:pt idx="12">
                  <c:v>181.3</c:v>
                </c:pt>
                <c:pt idx="13">
                  <c:v>162.20000000000002</c:v>
                </c:pt>
                <c:pt idx="14">
                  <c:v>243</c:v>
                </c:pt>
                <c:pt idx="15">
                  <c:v>188.1</c:v>
                </c:pt>
                <c:pt idx="16">
                  <c:v>247.5</c:v>
                </c:pt>
                <c:pt idx="17">
                  <c:v>235.3</c:v>
                </c:pt>
                <c:pt idx="18">
                  <c:v>233.10000000000002</c:v>
                </c:pt>
                <c:pt idx="19">
                  <c:v>236.7</c:v>
                </c:pt>
                <c:pt idx="20">
                  <c:v>122.39999999999999</c:v>
                </c:pt>
                <c:pt idx="21">
                  <c:v>198.1</c:v>
                </c:pt>
                <c:pt idx="22">
                  <c:v>196.10000000000002</c:v>
                </c:pt>
                <c:pt idx="23">
                  <c:v>241.39999999999998</c:v>
                </c:pt>
                <c:pt idx="24">
                  <c:v>248.9</c:v>
                </c:pt>
                <c:pt idx="25">
                  <c:v>238.3</c:v>
                </c:pt>
                <c:pt idx="26">
                  <c:v>234.3</c:v>
                </c:pt>
                <c:pt idx="27">
                  <c:v>226</c:v>
                </c:pt>
                <c:pt idx="28">
                  <c:v>143.4</c:v>
                </c:pt>
                <c:pt idx="29">
                  <c:v>165.3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8899328"/>
        <c:axId val="1008893840"/>
        <c:axId val="989407584"/>
      </c:bar3DChart>
      <c:catAx>
        <c:axId val="10088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38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8893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9328"/>
        <c:crossesAt val="1"/>
        <c:crossBetween val="between"/>
      </c:valAx>
      <c:serAx>
        <c:axId val="98940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088938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40920895733"/>
          <c:y val="0.18851585182404748"/>
          <c:w val="0.94955780921862076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'Sep18'!$C$54:$AG$54</c:f>
              <c:numCache>
                <c:formatCode>0.0</c:formatCode>
                <c:ptCount val="31"/>
                <c:pt idx="0">
                  <c:v>20.3</c:v>
                </c:pt>
                <c:pt idx="1">
                  <c:v>36.299999999999997</c:v>
                </c:pt>
                <c:pt idx="2">
                  <c:v>52.8</c:v>
                </c:pt>
                <c:pt idx="3">
                  <c:v>83.3</c:v>
                </c:pt>
                <c:pt idx="4">
                  <c:v>76.5</c:v>
                </c:pt>
                <c:pt idx="5">
                  <c:v>33.5</c:v>
                </c:pt>
                <c:pt idx="6">
                  <c:v>59</c:v>
                </c:pt>
                <c:pt idx="7">
                  <c:v>81.599999999999994</c:v>
                </c:pt>
                <c:pt idx="8">
                  <c:v>76</c:v>
                </c:pt>
                <c:pt idx="9">
                  <c:v>73.099999999999994</c:v>
                </c:pt>
                <c:pt idx="10">
                  <c:v>77.5</c:v>
                </c:pt>
                <c:pt idx="11">
                  <c:v>71.900000000000006</c:v>
                </c:pt>
                <c:pt idx="12">
                  <c:v>51.5</c:v>
                </c:pt>
                <c:pt idx="13">
                  <c:v>49</c:v>
                </c:pt>
                <c:pt idx="14">
                  <c:v>73.400000000000006</c:v>
                </c:pt>
                <c:pt idx="15">
                  <c:v>53.7</c:v>
                </c:pt>
                <c:pt idx="16">
                  <c:v>73</c:v>
                </c:pt>
                <c:pt idx="17">
                  <c:v>69.7</c:v>
                </c:pt>
                <c:pt idx="18">
                  <c:v>68.7</c:v>
                </c:pt>
                <c:pt idx="19" formatCode="General">
                  <c:v>70</c:v>
                </c:pt>
                <c:pt idx="20">
                  <c:v>34.299999999999997</c:v>
                </c:pt>
                <c:pt idx="21">
                  <c:v>56.4</c:v>
                </c:pt>
                <c:pt idx="22">
                  <c:v>57.7</c:v>
                </c:pt>
                <c:pt idx="23">
                  <c:v>74</c:v>
                </c:pt>
                <c:pt idx="24">
                  <c:v>73.599999999999994</c:v>
                </c:pt>
                <c:pt idx="25">
                  <c:v>70.7</c:v>
                </c:pt>
                <c:pt idx="26">
                  <c:v>69.599999999999994</c:v>
                </c:pt>
                <c:pt idx="27">
                  <c:v>66</c:v>
                </c:pt>
                <c:pt idx="28">
                  <c:v>43.3</c:v>
                </c:pt>
                <c:pt idx="29">
                  <c:v>46.9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'Sep18'!$C$55:$AG$55</c:f>
              <c:numCache>
                <c:formatCode>0.0</c:formatCode>
                <c:ptCount val="31"/>
                <c:pt idx="0">
                  <c:v>19.600000000000001</c:v>
                </c:pt>
                <c:pt idx="1">
                  <c:v>35.5</c:v>
                </c:pt>
                <c:pt idx="2">
                  <c:v>49.6</c:v>
                </c:pt>
                <c:pt idx="3">
                  <c:v>80.5</c:v>
                </c:pt>
                <c:pt idx="4">
                  <c:v>74.599999999999994</c:v>
                </c:pt>
                <c:pt idx="5">
                  <c:v>32.5</c:v>
                </c:pt>
                <c:pt idx="6">
                  <c:v>57</c:v>
                </c:pt>
                <c:pt idx="7">
                  <c:v>78.599999999999994</c:v>
                </c:pt>
                <c:pt idx="8">
                  <c:v>74.3</c:v>
                </c:pt>
                <c:pt idx="9">
                  <c:v>71.5</c:v>
                </c:pt>
                <c:pt idx="10">
                  <c:v>75.099999999999994</c:v>
                </c:pt>
                <c:pt idx="11">
                  <c:v>70.7</c:v>
                </c:pt>
                <c:pt idx="12">
                  <c:v>51.2</c:v>
                </c:pt>
                <c:pt idx="13">
                  <c:v>48.3</c:v>
                </c:pt>
                <c:pt idx="14">
                  <c:v>71.400000000000006</c:v>
                </c:pt>
                <c:pt idx="15">
                  <c:v>53.2</c:v>
                </c:pt>
                <c:pt idx="16">
                  <c:v>71.099999999999994</c:v>
                </c:pt>
                <c:pt idx="17">
                  <c:v>68.099999999999994</c:v>
                </c:pt>
                <c:pt idx="18">
                  <c:v>67.099999999999994</c:v>
                </c:pt>
                <c:pt idx="19" formatCode="General">
                  <c:v>68.2</c:v>
                </c:pt>
                <c:pt idx="20">
                  <c:v>33.9</c:v>
                </c:pt>
                <c:pt idx="21">
                  <c:v>56.1</c:v>
                </c:pt>
                <c:pt idx="22">
                  <c:v>57.2</c:v>
                </c:pt>
                <c:pt idx="23">
                  <c:v>71.400000000000006</c:v>
                </c:pt>
                <c:pt idx="24">
                  <c:v>71.900000000000006</c:v>
                </c:pt>
                <c:pt idx="25">
                  <c:v>68.8</c:v>
                </c:pt>
                <c:pt idx="26">
                  <c:v>68</c:v>
                </c:pt>
                <c:pt idx="27">
                  <c:v>65.7</c:v>
                </c:pt>
                <c:pt idx="28">
                  <c:v>42.4</c:v>
                </c:pt>
                <c:pt idx="29">
                  <c:v>46.7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'Sep18'!$C$56:$AG$56</c:f>
              <c:numCache>
                <c:formatCode>0.0</c:formatCode>
                <c:ptCount val="31"/>
                <c:pt idx="0">
                  <c:v>19.399999999999999</c:v>
                </c:pt>
                <c:pt idx="1">
                  <c:v>35.299999999999997</c:v>
                </c:pt>
                <c:pt idx="2">
                  <c:v>46.4</c:v>
                </c:pt>
                <c:pt idx="3">
                  <c:v>75.099999999999994</c:v>
                </c:pt>
                <c:pt idx="4">
                  <c:v>71</c:v>
                </c:pt>
                <c:pt idx="5">
                  <c:v>32</c:v>
                </c:pt>
                <c:pt idx="6">
                  <c:v>53.7</c:v>
                </c:pt>
                <c:pt idx="7">
                  <c:v>73</c:v>
                </c:pt>
                <c:pt idx="8">
                  <c:v>69.7</c:v>
                </c:pt>
                <c:pt idx="9">
                  <c:v>66.5</c:v>
                </c:pt>
                <c:pt idx="10">
                  <c:v>69.099999999999994</c:v>
                </c:pt>
                <c:pt idx="11">
                  <c:v>65.599999999999994</c:v>
                </c:pt>
                <c:pt idx="12">
                  <c:v>50.6</c:v>
                </c:pt>
                <c:pt idx="13">
                  <c:v>44</c:v>
                </c:pt>
                <c:pt idx="14">
                  <c:v>65.599999999999994</c:v>
                </c:pt>
                <c:pt idx="15">
                  <c:v>51.3</c:v>
                </c:pt>
                <c:pt idx="16">
                  <c:v>65.599999999999994</c:v>
                </c:pt>
                <c:pt idx="17">
                  <c:v>62.9</c:v>
                </c:pt>
                <c:pt idx="18">
                  <c:v>62</c:v>
                </c:pt>
                <c:pt idx="19" formatCode="General">
                  <c:v>62.7</c:v>
                </c:pt>
                <c:pt idx="20">
                  <c:v>33.4</c:v>
                </c:pt>
                <c:pt idx="21">
                  <c:v>54.7</c:v>
                </c:pt>
                <c:pt idx="22">
                  <c:v>53.4</c:v>
                </c:pt>
                <c:pt idx="23">
                  <c:v>64.8</c:v>
                </c:pt>
                <c:pt idx="24">
                  <c:v>65.5</c:v>
                </c:pt>
                <c:pt idx="25">
                  <c:v>62.6</c:v>
                </c:pt>
                <c:pt idx="26">
                  <c:v>61.4</c:v>
                </c:pt>
                <c:pt idx="27">
                  <c:v>59.9</c:v>
                </c:pt>
                <c:pt idx="28">
                  <c:v>38.9</c:v>
                </c:pt>
                <c:pt idx="29">
                  <c:v>45.9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'Sep18'!$C$57:$AG$57</c:f>
              <c:numCache>
                <c:formatCode>0.0</c:formatCode>
                <c:ptCount val="31"/>
                <c:pt idx="0">
                  <c:v>10</c:v>
                </c:pt>
                <c:pt idx="1">
                  <c:v>18</c:v>
                </c:pt>
                <c:pt idx="2">
                  <c:v>22.7</c:v>
                </c:pt>
                <c:pt idx="3">
                  <c:v>42.7</c:v>
                </c:pt>
                <c:pt idx="4">
                  <c:v>41.1</c:v>
                </c:pt>
                <c:pt idx="5">
                  <c:v>15.9</c:v>
                </c:pt>
                <c:pt idx="6">
                  <c:v>26.1</c:v>
                </c:pt>
                <c:pt idx="7">
                  <c:v>41.5</c:v>
                </c:pt>
                <c:pt idx="8">
                  <c:v>40.4</c:v>
                </c:pt>
                <c:pt idx="9">
                  <c:v>38.4</c:v>
                </c:pt>
                <c:pt idx="10">
                  <c:v>39.799999999999997</c:v>
                </c:pt>
                <c:pt idx="11">
                  <c:v>37.700000000000003</c:v>
                </c:pt>
                <c:pt idx="12">
                  <c:v>28</c:v>
                </c:pt>
                <c:pt idx="13">
                  <c:v>20.9</c:v>
                </c:pt>
                <c:pt idx="14">
                  <c:v>32.6</c:v>
                </c:pt>
                <c:pt idx="15">
                  <c:v>29.9</c:v>
                </c:pt>
                <c:pt idx="16">
                  <c:v>37.799999999999997</c:v>
                </c:pt>
                <c:pt idx="17">
                  <c:v>34.6</c:v>
                </c:pt>
                <c:pt idx="18">
                  <c:v>35.299999999999997</c:v>
                </c:pt>
                <c:pt idx="19" formatCode="General">
                  <c:v>35.799999999999997</c:v>
                </c:pt>
                <c:pt idx="20">
                  <c:v>20.8</c:v>
                </c:pt>
                <c:pt idx="21">
                  <c:v>30.9</c:v>
                </c:pt>
                <c:pt idx="22">
                  <c:v>27.8</c:v>
                </c:pt>
                <c:pt idx="23">
                  <c:v>31.2</c:v>
                </c:pt>
                <c:pt idx="24">
                  <c:v>37.9</c:v>
                </c:pt>
                <c:pt idx="25">
                  <c:v>36.200000000000003</c:v>
                </c:pt>
                <c:pt idx="26">
                  <c:v>35.299999999999997</c:v>
                </c:pt>
                <c:pt idx="27">
                  <c:v>34.4</c:v>
                </c:pt>
                <c:pt idx="28">
                  <c:v>18.8</c:v>
                </c:pt>
                <c:pt idx="29">
                  <c:v>25.8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897368"/>
        <c:axId val="1008896192"/>
      </c:barChart>
      <c:catAx>
        <c:axId val="100889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6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8896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736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65235952987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'Okt18'!$C$3:$AG$3</c:f>
              <c:numCache>
                <c:formatCode>0.0</c:formatCode>
                <c:ptCount val="31"/>
                <c:pt idx="0">
                  <c:v>29.3</c:v>
                </c:pt>
                <c:pt idx="1">
                  <c:v>52.2</c:v>
                </c:pt>
                <c:pt idx="2">
                  <c:v>38.9</c:v>
                </c:pt>
                <c:pt idx="3">
                  <c:v>35.6</c:v>
                </c:pt>
                <c:pt idx="4">
                  <c:v>34.799999999999997</c:v>
                </c:pt>
                <c:pt idx="5">
                  <c:v>45.4</c:v>
                </c:pt>
                <c:pt idx="6">
                  <c:v>39.9</c:v>
                </c:pt>
                <c:pt idx="7">
                  <c:v>44.7</c:v>
                </c:pt>
                <c:pt idx="8">
                  <c:v>34.799999999999997</c:v>
                </c:pt>
                <c:pt idx="9">
                  <c:v>34.1</c:v>
                </c:pt>
                <c:pt idx="10">
                  <c:v>41.8</c:v>
                </c:pt>
                <c:pt idx="11">
                  <c:v>32.799999999999997</c:v>
                </c:pt>
                <c:pt idx="12">
                  <c:v>32.4</c:v>
                </c:pt>
                <c:pt idx="13">
                  <c:v>32.299999999999997</c:v>
                </c:pt>
                <c:pt idx="14">
                  <c:v>31.3</c:v>
                </c:pt>
                <c:pt idx="15">
                  <c:v>29</c:v>
                </c:pt>
                <c:pt idx="16">
                  <c:v>32.200000000000003</c:v>
                </c:pt>
                <c:pt idx="17">
                  <c:v>30.3</c:v>
                </c:pt>
                <c:pt idx="18">
                  <c:v>30.4</c:v>
                </c:pt>
                <c:pt idx="19">
                  <c:v>33.9</c:v>
                </c:pt>
                <c:pt idx="20">
                  <c:v>30.1</c:v>
                </c:pt>
                <c:pt idx="21">
                  <c:v>30.9</c:v>
                </c:pt>
                <c:pt idx="22">
                  <c:v>32.6</c:v>
                </c:pt>
                <c:pt idx="23">
                  <c:v>36.299999999999997</c:v>
                </c:pt>
                <c:pt idx="24">
                  <c:v>29.8</c:v>
                </c:pt>
                <c:pt idx="25">
                  <c:v>32.700000000000003</c:v>
                </c:pt>
                <c:pt idx="26">
                  <c:v>6.5</c:v>
                </c:pt>
                <c:pt idx="27">
                  <c:v>17.7</c:v>
                </c:pt>
                <c:pt idx="28">
                  <c:v>12.8</c:v>
                </c:pt>
                <c:pt idx="29">
                  <c:v>30.1</c:v>
                </c:pt>
                <c:pt idx="30">
                  <c:v>24.8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'Okt18'!$C$4:$AG$4</c:f>
              <c:numCache>
                <c:formatCode>0.0</c:formatCode>
                <c:ptCount val="31"/>
                <c:pt idx="0">
                  <c:v>74.2</c:v>
                </c:pt>
                <c:pt idx="1">
                  <c:v>169.1</c:v>
                </c:pt>
                <c:pt idx="2">
                  <c:v>184.9</c:v>
                </c:pt>
                <c:pt idx="3">
                  <c:v>218.89999999999998</c:v>
                </c:pt>
                <c:pt idx="4">
                  <c:v>212.2</c:v>
                </c:pt>
                <c:pt idx="5">
                  <c:v>136.1</c:v>
                </c:pt>
                <c:pt idx="6">
                  <c:v>92.800000000000011</c:v>
                </c:pt>
                <c:pt idx="7">
                  <c:v>144.4</c:v>
                </c:pt>
                <c:pt idx="8">
                  <c:v>197.9</c:v>
                </c:pt>
                <c:pt idx="9">
                  <c:v>191.5</c:v>
                </c:pt>
                <c:pt idx="10">
                  <c:v>127.2</c:v>
                </c:pt>
                <c:pt idx="11">
                  <c:v>189.9</c:v>
                </c:pt>
                <c:pt idx="12">
                  <c:v>190</c:v>
                </c:pt>
                <c:pt idx="13">
                  <c:v>188.6</c:v>
                </c:pt>
                <c:pt idx="14">
                  <c:v>176</c:v>
                </c:pt>
                <c:pt idx="15">
                  <c:v>161.80000000000001</c:v>
                </c:pt>
                <c:pt idx="16">
                  <c:v>156.90000000000003</c:v>
                </c:pt>
                <c:pt idx="17">
                  <c:v>164.10000000000002</c:v>
                </c:pt>
                <c:pt idx="18">
                  <c:v>145.10000000000002</c:v>
                </c:pt>
                <c:pt idx="19">
                  <c:v>126.49999999999999</c:v>
                </c:pt>
                <c:pt idx="20">
                  <c:v>167.9</c:v>
                </c:pt>
                <c:pt idx="21">
                  <c:v>174.6</c:v>
                </c:pt>
                <c:pt idx="22">
                  <c:v>154.5</c:v>
                </c:pt>
                <c:pt idx="23">
                  <c:v>146.29999999999998</c:v>
                </c:pt>
                <c:pt idx="24">
                  <c:v>164</c:v>
                </c:pt>
                <c:pt idx="25">
                  <c:v>145.4</c:v>
                </c:pt>
                <c:pt idx="26">
                  <c:v>27.200000000000003</c:v>
                </c:pt>
                <c:pt idx="27">
                  <c:v>46.8</c:v>
                </c:pt>
                <c:pt idx="28">
                  <c:v>39.200000000000003</c:v>
                </c:pt>
                <c:pt idx="29">
                  <c:v>61.199999999999996</c:v>
                </c:pt>
                <c:pt idx="30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8898544"/>
        <c:axId val="1008898936"/>
        <c:axId val="989406736"/>
      </c:bar3DChart>
      <c:catAx>
        <c:axId val="100889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89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8898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8544"/>
        <c:crossesAt val="1"/>
        <c:crossBetween val="between"/>
      </c:valAx>
      <c:serAx>
        <c:axId val="98940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0088989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40920895733"/>
          <c:y val="0.18851585182404748"/>
          <c:w val="0.94955780921862076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'Okt18'!$C$54:$AG$54</c:f>
              <c:numCache>
                <c:formatCode>0.0</c:formatCode>
                <c:ptCount val="31"/>
                <c:pt idx="0">
                  <c:v>21.6</c:v>
                </c:pt>
                <c:pt idx="1">
                  <c:v>48</c:v>
                </c:pt>
                <c:pt idx="2">
                  <c:v>52.6</c:v>
                </c:pt>
                <c:pt idx="3">
                  <c:v>65.3</c:v>
                </c:pt>
                <c:pt idx="4">
                  <c:v>63.1</c:v>
                </c:pt>
                <c:pt idx="5">
                  <c:v>40.799999999999997</c:v>
                </c:pt>
                <c:pt idx="6">
                  <c:v>27.1</c:v>
                </c:pt>
                <c:pt idx="7">
                  <c:v>45.2</c:v>
                </c:pt>
                <c:pt idx="8">
                  <c:v>59.2</c:v>
                </c:pt>
                <c:pt idx="9">
                  <c:v>57.4</c:v>
                </c:pt>
                <c:pt idx="10">
                  <c:v>40.299999999999997</c:v>
                </c:pt>
                <c:pt idx="11">
                  <c:v>57</c:v>
                </c:pt>
                <c:pt idx="12">
                  <c:v>57.2</c:v>
                </c:pt>
                <c:pt idx="13">
                  <c:v>56.6</c:v>
                </c:pt>
                <c:pt idx="14">
                  <c:v>52.1</c:v>
                </c:pt>
                <c:pt idx="15">
                  <c:v>49.1</c:v>
                </c:pt>
                <c:pt idx="16">
                  <c:v>46.3</c:v>
                </c:pt>
                <c:pt idx="17">
                  <c:v>49.7</c:v>
                </c:pt>
                <c:pt idx="18">
                  <c:v>43.1</c:v>
                </c:pt>
                <c:pt idx="19">
                  <c:v>39.9</c:v>
                </c:pt>
                <c:pt idx="20">
                  <c:v>51</c:v>
                </c:pt>
                <c:pt idx="21">
                  <c:v>53.4</c:v>
                </c:pt>
                <c:pt idx="22">
                  <c:v>46.8</c:v>
                </c:pt>
                <c:pt idx="23">
                  <c:v>46.1</c:v>
                </c:pt>
                <c:pt idx="24">
                  <c:v>50.2</c:v>
                </c:pt>
                <c:pt idx="25">
                  <c:v>43.4</c:v>
                </c:pt>
                <c:pt idx="26">
                  <c:v>7.9</c:v>
                </c:pt>
                <c:pt idx="27">
                  <c:v>13.6</c:v>
                </c:pt>
                <c:pt idx="28">
                  <c:v>11.4</c:v>
                </c:pt>
                <c:pt idx="29">
                  <c:v>19.399999999999999</c:v>
                </c:pt>
                <c:pt idx="30">
                  <c:v>21.3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'Okt18'!$C$55:$AG$55</c:f>
              <c:numCache>
                <c:formatCode>0.0</c:formatCode>
                <c:ptCount val="31"/>
                <c:pt idx="0">
                  <c:v>21.2</c:v>
                </c:pt>
                <c:pt idx="1">
                  <c:v>47.7</c:v>
                </c:pt>
                <c:pt idx="2">
                  <c:v>52.6</c:v>
                </c:pt>
                <c:pt idx="3">
                  <c:v>64.099999999999994</c:v>
                </c:pt>
                <c:pt idx="4">
                  <c:v>62.1</c:v>
                </c:pt>
                <c:pt idx="5">
                  <c:v>40.4</c:v>
                </c:pt>
                <c:pt idx="6">
                  <c:v>26.7</c:v>
                </c:pt>
                <c:pt idx="7">
                  <c:v>44</c:v>
                </c:pt>
                <c:pt idx="8">
                  <c:v>58.2</c:v>
                </c:pt>
                <c:pt idx="9">
                  <c:v>57.2</c:v>
                </c:pt>
                <c:pt idx="10">
                  <c:v>39.1</c:v>
                </c:pt>
                <c:pt idx="11">
                  <c:v>56</c:v>
                </c:pt>
                <c:pt idx="12">
                  <c:v>56.4</c:v>
                </c:pt>
                <c:pt idx="13">
                  <c:v>55.9</c:v>
                </c:pt>
                <c:pt idx="14">
                  <c:v>52</c:v>
                </c:pt>
                <c:pt idx="15">
                  <c:v>48.3</c:v>
                </c:pt>
                <c:pt idx="16">
                  <c:v>46.1</c:v>
                </c:pt>
                <c:pt idx="17">
                  <c:v>49.2</c:v>
                </c:pt>
                <c:pt idx="18">
                  <c:v>42.6</c:v>
                </c:pt>
                <c:pt idx="19">
                  <c:v>39.299999999999997</c:v>
                </c:pt>
                <c:pt idx="20">
                  <c:v>50.6</c:v>
                </c:pt>
                <c:pt idx="21">
                  <c:v>53</c:v>
                </c:pt>
                <c:pt idx="22">
                  <c:v>46.4</c:v>
                </c:pt>
                <c:pt idx="23">
                  <c:v>45.5</c:v>
                </c:pt>
                <c:pt idx="24">
                  <c:v>50</c:v>
                </c:pt>
                <c:pt idx="25">
                  <c:v>43.5</c:v>
                </c:pt>
                <c:pt idx="26">
                  <c:v>7.7</c:v>
                </c:pt>
                <c:pt idx="27">
                  <c:v>13.3</c:v>
                </c:pt>
                <c:pt idx="28">
                  <c:v>11.1</c:v>
                </c:pt>
                <c:pt idx="29">
                  <c:v>18.7</c:v>
                </c:pt>
                <c:pt idx="30">
                  <c:v>20.3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'Okt18'!$C$56:$AG$56</c:f>
              <c:numCache>
                <c:formatCode>0.0</c:formatCode>
                <c:ptCount val="31"/>
                <c:pt idx="0">
                  <c:v>20.7</c:v>
                </c:pt>
                <c:pt idx="1">
                  <c:v>46.5</c:v>
                </c:pt>
                <c:pt idx="2">
                  <c:v>50.6</c:v>
                </c:pt>
                <c:pt idx="3">
                  <c:v>57.5</c:v>
                </c:pt>
                <c:pt idx="4">
                  <c:v>55.9</c:v>
                </c:pt>
                <c:pt idx="5">
                  <c:v>37.5</c:v>
                </c:pt>
                <c:pt idx="6">
                  <c:v>26.1</c:v>
                </c:pt>
                <c:pt idx="7">
                  <c:v>37.799999999999997</c:v>
                </c:pt>
                <c:pt idx="8">
                  <c:v>52.4</c:v>
                </c:pt>
                <c:pt idx="9">
                  <c:v>51.6</c:v>
                </c:pt>
                <c:pt idx="10">
                  <c:v>32.700000000000003</c:v>
                </c:pt>
                <c:pt idx="11">
                  <c:v>50</c:v>
                </c:pt>
                <c:pt idx="12">
                  <c:v>49.6</c:v>
                </c:pt>
                <c:pt idx="13">
                  <c:v>49.4</c:v>
                </c:pt>
                <c:pt idx="14">
                  <c:v>47.1</c:v>
                </c:pt>
                <c:pt idx="15">
                  <c:v>42.7</c:v>
                </c:pt>
                <c:pt idx="16">
                  <c:v>42.7</c:v>
                </c:pt>
                <c:pt idx="17">
                  <c:v>44.4</c:v>
                </c:pt>
                <c:pt idx="18">
                  <c:v>39.6</c:v>
                </c:pt>
                <c:pt idx="19">
                  <c:v>33.5</c:v>
                </c:pt>
                <c:pt idx="20">
                  <c:v>44.9</c:v>
                </c:pt>
                <c:pt idx="21">
                  <c:v>46.1</c:v>
                </c:pt>
                <c:pt idx="22">
                  <c:v>41</c:v>
                </c:pt>
                <c:pt idx="23">
                  <c:v>38.799999999999997</c:v>
                </c:pt>
                <c:pt idx="24">
                  <c:v>43.3</c:v>
                </c:pt>
                <c:pt idx="25">
                  <c:v>39.9</c:v>
                </c:pt>
                <c:pt idx="26">
                  <c:v>7.6</c:v>
                </c:pt>
                <c:pt idx="27">
                  <c:v>13.1</c:v>
                </c:pt>
                <c:pt idx="28">
                  <c:v>11</c:v>
                </c:pt>
                <c:pt idx="29">
                  <c:v>15.7</c:v>
                </c:pt>
                <c:pt idx="30">
                  <c:v>17.100000000000001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'Okt18'!$C$57:$AG$57</c:f>
              <c:numCache>
                <c:formatCode>0.0</c:formatCode>
                <c:ptCount val="31"/>
                <c:pt idx="0">
                  <c:v>10.7</c:v>
                </c:pt>
                <c:pt idx="1">
                  <c:v>26.9</c:v>
                </c:pt>
                <c:pt idx="2">
                  <c:v>29.1</c:v>
                </c:pt>
                <c:pt idx="3">
                  <c:v>32</c:v>
                </c:pt>
                <c:pt idx="4">
                  <c:v>31.1</c:v>
                </c:pt>
                <c:pt idx="5">
                  <c:v>17.399999999999999</c:v>
                </c:pt>
                <c:pt idx="6">
                  <c:v>12.9</c:v>
                </c:pt>
                <c:pt idx="7">
                  <c:v>17.399999999999999</c:v>
                </c:pt>
                <c:pt idx="8">
                  <c:v>28.1</c:v>
                </c:pt>
                <c:pt idx="9">
                  <c:v>25.3</c:v>
                </c:pt>
                <c:pt idx="10">
                  <c:v>15.1</c:v>
                </c:pt>
                <c:pt idx="11">
                  <c:v>26.9</c:v>
                </c:pt>
                <c:pt idx="12">
                  <c:v>26.8</c:v>
                </c:pt>
                <c:pt idx="13">
                  <c:v>26.7</c:v>
                </c:pt>
                <c:pt idx="14">
                  <c:v>24.8</c:v>
                </c:pt>
                <c:pt idx="15">
                  <c:v>21.7</c:v>
                </c:pt>
                <c:pt idx="16">
                  <c:v>21.8</c:v>
                </c:pt>
                <c:pt idx="17">
                  <c:v>20.8</c:v>
                </c:pt>
                <c:pt idx="18">
                  <c:v>19.8</c:v>
                </c:pt>
                <c:pt idx="19">
                  <c:v>13.8</c:v>
                </c:pt>
                <c:pt idx="20">
                  <c:v>21.4</c:v>
                </c:pt>
                <c:pt idx="21">
                  <c:v>22.1</c:v>
                </c:pt>
                <c:pt idx="22">
                  <c:v>20.3</c:v>
                </c:pt>
                <c:pt idx="23">
                  <c:v>15.9</c:v>
                </c:pt>
                <c:pt idx="24">
                  <c:v>20.5</c:v>
                </c:pt>
                <c:pt idx="25">
                  <c:v>18.600000000000001</c:v>
                </c:pt>
                <c:pt idx="26">
                  <c:v>4</c:v>
                </c:pt>
                <c:pt idx="27">
                  <c:v>6.8</c:v>
                </c:pt>
                <c:pt idx="28">
                  <c:v>5.7</c:v>
                </c:pt>
                <c:pt idx="29">
                  <c:v>7.4</c:v>
                </c:pt>
                <c:pt idx="30">
                  <c:v>8.3000000000000007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899720"/>
        <c:axId val="1008900112"/>
      </c:barChart>
      <c:catAx>
        <c:axId val="100889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8900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972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65235952987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'Nov18'!$C$3:$AG$3</c:f>
              <c:numCache>
                <c:formatCode>0.0</c:formatCode>
                <c:ptCount val="31"/>
                <c:pt idx="0">
                  <c:v>32.1</c:v>
                </c:pt>
                <c:pt idx="1">
                  <c:v>15.4</c:v>
                </c:pt>
                <c:pt idx="2">
                  <c:v>10.9</c:v>
                </c:pt>
                <c:pt idx="3">
                  <c:v>37.799999999999997</c:v>
                </c:pt>
                <c:pt idx="4">
                  <c:v>31.8</c:v>
                </c:pt>
                <c:pt idx="5">
                  <c:v>21.3</c:v>
                </c:pt>
                <c:pt idx="6">
                  <c:v>28.1</c:v>
                </c:pt>
                <c:pt idx="7">
                  <c:v>32.299999999999997</c:v>
                </c:pt>
                <c:pt idx="8">
                  <c:v>29</c:v>
                </c:pt>
                <c:pt idx="9">
                  <c:v>19.8</c:v>
                </c:pt>
                <c:pt idx="10">
                  <c:v>28.6</c:v>
                </c:pt>
                <c:pt idx="11">
                  <c:v>30.3</c:v>
                </c:pt>
                <c:pt idx="12">
                  <c:v>7.9</c:v>
                </c:pt>
                <c:pt idx="13">
                  <c:v>18</c:v>
                </c:pt>
                <c:pt idx="14">
                  <c:v>31.8</c:v>
                </c:pt>
                <c:pt idx="15">
                  <c:v>5.5</c:v>
                </c:pt>
                <c:pt idx="16">
                  <c:v>24.5</c:v>
                </c:pt>
                <c:pt idx="17">
                  <c:v>7.8</c:v>
                </c:pt>
                <c:pt idx="18">
                  <c:v>8.3000000000000007</c:v>
                </c:pt>
                <c:pt idx="19">
                  <c:v>31</c:v>
                </c:pt>
                <c:pt idx="20">
                  <c:v>13.7</c:v>
                </c:pt>
                <c:pt idx="21">
                  <c:v>22.8</c:v>
                </c:pt>
                <c:pt idx="22">
                  <c:v>6.2</c:v>
                </c:pt>
                <c:pt idx="23">
                  <c:v>27.4</c:v>
                </c:pt>
                <c:pt idx="24">
                  <c:v>16.899999999999999</c:v>
                </c:pt>
                <c:pt idx="25">
                  <c:v>3.5</c:v>
                </c:pt>
                <c:pt idx="26">
                  <c:v>21.9</c:v>
                </c:pt>
                <c:pt idx="27">
                  <c:v>27.9</c:v>
                </c:pt>
                <c:pt idx="28">
                  <c:v>12.2</c:v>
                </c:pt>
                <c:pt idx="29">
                  <c:v>5.2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'Nov18'!$C$4:$AG$4</c:f>
              <c:numCache>
                <c:formatCode>0.0</c:formatCode>
                <c:ptCount val="31"/>
                <c:pt idx="0">
                  <c:v>127.1</c:v>
                </c:pt>
                <c:pt idx="1">
                  <c:v>43.4</c:v>
                </c:pt>
                <c:pt idx="2">
                  <c:v>48.1</c:v>
                </c:pt>
                <c:pt idx="3">
                  <c:v>109.1</c:v>
                </c:pt>
                <c:pt idx="4">
                  <c:v>124.9</c:v>
                </c:pt>
                <c:pt idx="5">
                  <c:v>110.3</c:v>
                </c:pt>
                <c:pt idx="6">
                  <c:v>91</c:v>
                </c:pt>
                <c:pt idx="7">
                  <c:v>80.400000000000006</c:v>
                </c:pt>
                <c:pt idx="8">
                  <c:v>130.4</c:v>
                </c:pt>
                <c:pt idx="9">
                  <c:v>62.8</c:v>
                </c:pt>
                <c:pt idx="10">
                  <c:v>124.5</c:v>
                </c:pt>
                <c:pt idx="11">
                  <c:v>122.5</c:v>
                </c:pt>
                <c:pt idx="12">
                  <c:v>22.4</c:v>
                </c:pt>
                <c:pt idx="13">
                  <c:v>46.900000000000006</c:v>
                </c:pt>
                <c:pt idx="14">
                  <c:v>99</c:v>
                </c:pt>
                <c:pt idx="15">
                  <c:v>27.299999999999997</c:v>
                </c:pt>
                <c:pt idx="16">
                  <c:v>54.5</c:v>
                </c:pt>
                <c:pt idx="17">
                  <c:v>31.9</c:v>
                </c:pt>
                <c:pt idx="18">
                  <c:v>26.3</c:v>
                </c:pt>
                <c:pt idx="19">
                  <c:v>112</c:v>
                </c:pt>
                <c:pt idx="20">
                  <c:v>41.5</c:v>
                </c:pt>
                <c:pt idx="21">
                  <c:v>107.30000000000001</c:v>
                </c:pt>
                <c:pt idx="22">
                  <c:v>24.1</c:v>
                </c:pt>
                <c:pt idx="23">
                  <c:v>78</c:v>
                </c:pt>
                <c:pt idx="24">
                  <c:v>50.2</c:v>
                </c:pt>
                <c:pt idx="25">
                  <c:v>14.600000000000001</c:v>
                </c:pt>
                <c:pt idx="26">
                  <c:v>37</c:v>
                </c:pt>
                <c:pt idx="27">
                  <c:v>77.7</c:v>
                </c:pt>
                <c:pt idx="28">
                  <c:v>45.199999999999996</c:v>
                </c:pt>
                <c:pt idx="29">
                  <c:v>23.4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8894232"/>
        <c:axId val="1008890312"/>
        <c:axId val="989425816"/>
      </c:bar3DChart>
      <c:catAx>
        <c:axId val="100889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031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8890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4232"/>
        <c:crossesAt val="1"/>
        <c:crossBetween val="between"/>
      </c:valAx>
      <c:serAx>
        <c:axId val="989425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0889031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40920895733"/>
          <c:y val="0.18851585182404748"/>
          <c:w val="0.94955780921862076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2014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'Okt14'!$C$3:$AG$3</c:f>
              <c:numCache>
                <c:formatCode>0.0</c:formatCode>
                <c:ptCount val="31"/>
                <c:pt idx="0">
                  <c:v>43.784999999999997</c:v>
                </c:pt>
                <c:pt idx="1">
                  <c:v>39.392000000000003</c:v>
                </c:pt>
                <c:pt idx="2">
                  <c:v>37.36</c:v>
                </c:pt>
                <c:pt idx="3">
                  <c:v>37.994999999999997</c:v>
                </c:pt>
                <c:pt idx="4">
                  <c:v>37.423000000000002</c:v>
                </c:pt>
                <c:pt idx="5">
                  <c:v>35.402999999999999</c:v>
                </c:pt>
                <c:pt idx="6">
                  <c:v>38.868000000000002</c:v>
                </c:pt>
                <c:pt idx="7">
                  <c:v>45.527999999999999</c:v>
                </c:pt>
                <c:pt idx="8">
                  <c:v>45.749000000000002</c:v>
                </c:pt>
                <c:pt idx="9">
                  <c:v>45.731999999999999</c:v>
                </c:pt>
                <c:pt idx="10">
                  <c:v>38.44</c:v>
                </c:pt>
                <c:pt idx="11">
                  <c:v>40.939</c:v>
                </c:pt>
                <c:pt idx="12">
                  <c:v>14.185</c:v>
                </c:pt>
                <c:pt idx="13">
                  <c:v>34.112000000000002</c:v>
                </c:pt>
                <c:pt idx="14">
                  <c:v>40.048000000000002</c:v>
                </c:pt>
                <c:pt idx="15">
                  <c:v>18.68</c:v>
                </c:pt>
                <c:pt idx="16">
                  <c:v>41.515999999999998</c:v>
                </c:pt>
                <c:pt idx="17">
                  <c:v>30.634</c:v>
                </c:pt>
                <c:pt idx="18">
                  <c:v>30.763999999999999</c:v>
                </c:pt>
                <c:pt idx="19">
                  <c:v>36.537999999999997</c:v>
                </c:pt>
                <c:pt idx="20">
                  <c:v>42.343000000000004</c:v>
                </c:pt>
                <c:pt idx="21">
                  <c:v>31.085000000000001</c:v>
                </c:pt>
                <c:pt idx="22">
                  <c:v>41.786999999999999</c:v>
                </c:pt>
                <c:pt idx="23">
                  <c:v>30.419</c:v>
                </c:pt>
                <c:pt idx="24">
                  <c:v>36.094000000000001</c:v>
                </c:pt>
                <c:pt idx="25">
                  <c:v>39.582999999999998</c:v>
                </c:pt>
                <c:pt idx="26">
                  <c:v>11.135</c:v>
                </c:pt>
                <c:pt idx="27">
                  <c:v>27.702999999999999</c:v>
                </c:pt>
                <c:pt idx="28">
                  <c:v>17.747</c:v>
                </c:pt>
                <c:pt idx="29">
                  <c:v>32.520000000000003</c:v>
                </c:pt>
                <c:pt idx="30">
                  <c:v>26.978999999999999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'Okt14'!$C$4:$AG$4</c:f>
              <c:numCache>
                <c:formatCode>General</c:formatCode>
                <c:ptCount val="31"/>
                <c:pt idx="0">
                  <c:v>190.8</c:v>
                </c:pt>
                <c:pt idx="1">
                  <c:v>204.4</c:v>
                </c:pt>
                <c:pt idx="2">
                  <c:v>201.3</c:v>
                </c:pt>
                <c:pt idx="3">
                  <c:v>193.7</c:v>
                </c:pt>
                <c:pt idx="4">
                  <c:v>149.19999999999999</c:v>
                </c:pt>
                <c:pt idx="5">
                  <c:v>194</c:v>
                </c:pt>
                <c:pt idx="6">
                  <c:v>108.19999999999999</c:v>
                </c:pt>
                <c:pt idx="7">
                  <c:v>146.6</c:v>
                </c:pt>
                <c:pt idx="8">
                  <c:v>161.5</c:v>
                </c:pt>
                <c:pt idx="9">
                  <c:v>134.69999999999999</c:v>
                </c:pt>
                <c:pt idx="10">
                  <c:v>93</c:v>
                </c:pt>
                <c:pt idx="11">
                  <c:v>95.8</c:v>
                </c:pt>
                <c:pt idx="12">
                  <c:v>47.7</c:v>
                </c:pt>
                <c:pt idx="13">
                  <c:v>168.3</c:v>
                </c:pt>
                <c:pt idx="14">
                  <c:v>104.30000000000001</c:v>
                </c:pt>
                <c:pt idx="15">
                  <c:v>61.300000000000004</c:v>
                </c:pt>
                <c:pt idx="16">
                  <c:v>145.4</c:v>
                </c:pt>
                <c:pt idx="17">
                  <c:v>183.5</c:v>
                </c:pt>
                <c:pt idx="18">
                  <c:v>174.6</c:v>
                </c:pt>
                <c:pt idx="19">
                  <c:v>126.3</c:v>
                </c:pt>
                <c:pt idx="20">
                  <c:v>111</c:v>
                </c:pt>
                <c:pt idx="21">
                  <c:v>70.400000000000006</c:v>
                </c:pt>
                <c:pt idx="22">
                  <c:v>141.19999999999999</c:v>
                </c:pt>
                <c:pt idx="23" formatCode="0">
                  <c:v>175</c:v>
                </c:pt>
                <c:pt idx="24" formatCode="0.0">
                  <c:v>67</c:v>
                </c:pt>
                <c:pt idx="25" formatCode="0.0">
                  <c:v>97.7</c:v>
                </c:pt>
                <c:pt idx="26" formatCode="0.0">
                  <c:v>44.1</c:v>
                </c:pt>
                <c:pt idx="27" formatCode="0.0">
                  <c:v>154.30000000000001</c:v>
                </c:pt>
                <c:pt idx="28" formatCode="0.0">
                  <c:v>156.79999999999998</c:v>
                </c:pt>
                <c:pt idx="29" formatCode="0.0">
                  <c:v>139.30000000000001</c:v>
                </c:pt>
                <c:pt idx="30" formatCode="0.0">
                  <c:v>150.69999999999999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1168568"/>
        <c:axId val="981169744"/>
        <c:axId val="989537328"/>
      </c:bar3DChart>
      <c:catAx>
        <c:axId val="981168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116974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8116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1168568"/>
        <c:crossesAt val="1"/>
        <c:crossBetween val="between"/>
      </c:valAx>
      <c:serAx>
        <c:axId val="98953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98116974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5845253494645"/>
          <c:y val="0.34777912376337572"/>
          <c:w val="0.93115281602069677"/>
          <c:h val="0.42795247154235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'Nov18'!$C$54:$AG$54</c:f>
              <c:numCache>
                <c:formatCode>0.0</c:formatCode>
                <c:ptCount val="31"/>
                <c:pt idx="0">
                  <c:v>38.4</c:v>
                </c:pt>
                <c:pt idx="1">
                  <c:v>12.6</c:v>
                </c:pt>
                <c:pt idx="2">
                  <c:v>14</c:v>
                </c:pt>
                <c:pt idx="3">
                  <c:v>32.700000000000003</c:v>
                </c:pt>
                <c:pt idx="4">
                  <c:v>39.799999999999997</c:v>
                </c:pt>
                <c:pt idx="5">
                  <c:v>33.6</c:v>
                </c:pt>
                <c:pt idx="6">
                  <c:v>26.9</c:v>
                </c:pt>
                <c:pt idx="7">
                  <c:v>23.5</c:v>
                </c:pt>
                <c:pt idx="8">
                  <c:v>40.799999999999997</c:v>
                </c:pt>
                <c:pt idx="9">
                  <c:v>18.399999999999999</c:v>
                </c:pt>
                <c:pt idx="10">
                  <c:v>38.5</c:v>
                </c:pt>
                <c:pt idx="11">
                  <c:v>38.4</c:v>
                </c:pt>
                <c:pt idx="12">
                  <c:v>6.5</c:v>
                </c:pt>
                <c:pt idx="13">
                  <c:v>13.7</c:v>
                </c:pt>
                <c:pt idx="14">
                  <c:v>30.6</c:v>
                </c:pt>
                <c:pt idx="15">
                  <c:v>7.9</c:v>
                </c:pt>
                <c:pt idx="16">
                  <c:v>16.8</c:v>
                </c:pt>
                <c:pt idx="17">
                  <c:v>9.3000000000000007</c:v>
                </c:pt>
                <c:pt idx="18">
                  <c:v>7.6</c:v>
                </c:pt>
                <c:pt idx="19">
                  <c:v>34.700000000000003</c:v>
                </c:pt>
                <c:pt idx="20">
                  <c:v>12.1</c:v>
                </c:pt>
                <c:pt idx="21">
                  <c:v>33.700000000000003</c:v>
                </c:pt>
                <c:pt idx="22">
                  <c:v>7</c:v>
                </c:pt>
                <c:pt idx="23">
                  <c:v>23.7</c:v>
                </c:pt>
                <c:pt idx="24">
                  <c:v>14.4</c:v>
                </c:pt>
                <c:pt idx="25">
                  <c:v>4.2</c:v>
                </c:pt>
                <c:pt idx="26">
                  <c:v>10.9</c:v>
                </c:pt>
                <c:pt idx="27">
                  <c:v>23.4</c:v>
                </c:pt>
                <c:pt idx="28">
                  <c:v>13</c:v>
                </c:pt>
                <c:pt idx="29">
                  <c:v>6.8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'Nov18'!$C$55:$AG$55</c:f>
              <c:numCache>
                <c:formatCode>0.0</c:formatCode>
                <c:ptCount val="31"/>
                <c:pt idx="0">
                  <c:v>38.4</c:v>
                </c:pt>
                <c:pt idx="1">
                  <c:v>12.4</c:v>
                </c:pt>
                <c:pt idx="2">
                  <c:v>13.8</c:v>
                </c:pt>
                <c:pt idx="3">
                  <c:v>32.299999999999997</c:v>
                </c:pt>
                <c:pt idx="4">
                  <c:v>39.200000000000003</c:v>
                </c:pt>
                <c:pt idx="5">
                  <c:v>33.5</c:v>
                </c:pt>
                <c:pt idx="6">
                  <c:v>26.6</c:v>
                </c:pt>
                <c:pt idx="7">
                  <c:v>23.2</c:v>
                </c:pt>
                <c:pt idx="8">
                  <c:v>40.5</c:v>
                </c:pt>
                <c:pt idx="9">
                  <c:v>18.100000000000001</c:v>
                </c:pt>
                <c:pt idx="10">
                  <c:v>38.5</c:v>
                </c:pt>
                <c:pt idx="11">
                  <c:v>38.200000000000003</c:v>
                </c:pt>
                <c:pt idx="12">
                  <c:v>6.3</c:v>
                </c:pt>
                <c:pt idx="13">
                  <c:v>13.4</c:v>
                </c:pt>
                <c:pt idx="14">
                  <c:v>30.3</c:v>
                </c:pt>
                <c:pt idx="15">
                  <c:v>7.8</c:v>
                </c:pt>
                <c:pt idx="16">
                  <c:v>16.5</c:v>
                </c:pt>
                <c:pt idx="17">
                  <c:v>9.1</c:v>
                </c:pt>
                <c:pt idx="18">
                  <c:v>7.4</c:v>
                </c:pt>
                <c:pt idx="19">
                  <c:v>34.5</c:v>
                </c:pt>
                <c:pt idx="20">
                  <c:v>11.9</c:v>
                </c:pt>
                <c:pt idx="21">
                  <c:v>34</c:v>
                </c:pt>
                <c:pt idx="22">
                  <c:v>6.8</c:v>
                </c:pt>
                <c:pt idx="23">
                  <c:v>23.7</c:v>
                </c:pt>
                <c:pt idx="24">
                  <c:v>14.2</c:v>
                </c:pt>
                <c:pt idx="25">
                  <c:v>4.0999999999999996</c:v>
                </c:pt>
                <c:pt idx="26">
                  <c:v>10.7</c:v>
                </c:pt>
                <c:pt idx="27">
                  <c:v>23.3</c:v>
                </c:pt>
                <c:pt idx="28">
                  <c:v>12.8</c:v>
                </c:pt>
                <c:pt idx="29">
                  <c:v>6.6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'Nov18'!$C$56:$AG$56</c:f>
              <c:numCache>
                <c:formatCode>0.0</c:formatCode>
                <c:ptCount val="31"/>
                <c:pt idx="0">
                  <c:v>35.4</c:v>
                </c:pt>
                <c:pt idx="1">
                  <c:v>12.1</c:v>
                </c:pt>
                <c:pt idx="2">
                  <c:v>13.4</c:v>
                </c:pt>
                <c:pt idx="3">
                  <c:v>30.8</c:v>
                </c:pt>
                <c:pt idx="4">
                  <c:v>34</c:v>
                </c:pt>
                <c:pt idx="5">
                  <c:v>31.2</c:v>
                </c:pt>
                <c:pt idx="6">
                  <c:v>25.6</c:v>
                </c:pt>
                <c:pt idx="7">
                  <c:v>22.1</c:v>
                </c:pt>
                <c:pt idx="8">
                  <c:v>35.799999999999997</c:v>
                </c:pt>
                <c:pt idx="9">
                  <c:v>17.5</c:v>
                </c:pt>
                <c:pt idx="10">
                  <c:v>34.6</c:v>
                </c:pt>
                <c:pt idx="11">
                  <c:v>33</c:v>
                </c:pt>
                <c:pt idx="12">
                  <c:v>6.2</c:v>
                </c:pt>
                <c:pt idx="13">
                  <c:v>13.1</c:v>
                </c:pt>
                <c:pt idx="14">
                  <c:v>27</c:v>
                </c:pt>
                <c:pt idx="15">
                  <c:v>7.6</c:v>
                </c:pt>
                <c:pt idx="16">
                  <c:v>14.5</c:v>
                </c:pt>
                <c:pt idx="17">
                  <c:v>8.9</c:v>
                </c:pt>
                <c:pt idx="18">
                  <c:v>7.3</c:v>
                </c:pt>
                <c:pt idx="19">
                  <c:v>31.8</c:v>
                </c:pt>
                <c:pt idx="20">
                  <c:v>11.6</c:v>
                </c:pt>
                <c:pt idx="21">
                  <c:v>30.1</c:v>
                </c:pt>
                <c:pt idx="22">
                  <c:v>6.7</c:v>
                </c:pt>
                <c:pt idx="23">
                  <c:v>22.7</c:v>
                </c:pt>
                <c:pt idx="24">
                  <c:v>14</c:v>
                </c:pt>
                <c:pt idx="25">
                  <c:v>4</c:v>
                </c:pt>
                <c:pt idx="26">
                  <c:v>10.4</c:v>
                </c:pt>
                <c:pt idx="27">
                  <c:v>22.2</c:v>
                </c:pt>
                <c:pt idx="28">
                  <c:v>12.5</c:v>
                </c:pt>
                <c:pt idx="29">
                  <c:v>6.5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'Nov18'!$C$57:$AG$57</c:f>
              <c:numCache>
                <c:formatCode>0.0</c:formatCode>
                <c:ptCount val="31"/>
                <c:pt idx="0">
                  <c:v>14.9</c:v>
                </c:pt>
                <c:pt idx="1">
                  <c:v>6.3</c:v>
                </c:pt>
                <c:pt idx="2">
                  <c:v>6.9</c:v>
                </c:pt>
                <c:pt idx="3">
                  <c:v>13.3</c:v>
                </c:pt>
                <c:pt idx="4">
                  <c:v>11.9</c:v>
                </c:pt>
                <c:pt idx="5">
                  <c:v>12</c:v>
                </c:pt>
                <c:pt idx="6">
                  <c:v>11.9</c:v>
                </c:pt>
                <c:pt idx="7">
                  <c:v>11.6</c:v>
                </c:pt>
                <c:pt idx="8">
                  <c:v>13.3</c:v>
                </c:pt>
                <c:pt idx="9">
                  <c:v>8.8000000000000007</c:v>
                </c:pt>
                <c:pt idx="10">
                  <c:v>12.9</c:v>
                </c:pt>
                <c:pt idx="11">
                  <c:v>12.9</c:v>
                </c:pt>
                <c:pt idx="12">
                  <c:v>3.4</c:v>
                </c:pt>
                <c:pt idx="13">
                  <c:v>6.7</c:v>
                </c:pt>
                <c:pt idx="14">
                  <c:v>11.1</c:v>
                </c:pt>
                <c:pt idx="15">
                  <c:v>4</c:v>
                </c:pt>
                <c:pt idx="16">
                  <c:v>6.7</c:v>
                </c:pt>
                <c:pt idx="17">
                  <c:v>4.5999999999999996</c:v>
                </c:pt>
                <c:pt idx="18">
                  <c:v>4</c:v>
                </c:pt>
                <c:pt idx="19">
                  <c:v>11</c:v>
                </c:pt>
                <c:pt idx="20">
                  <c:v>5.9</c:v>
                </c:pt>
                <c:pt idx="21">
                  <c:v>9.5</c:v>
                </c:pt>
                <c:pt idx="22">
                  <c:v>3.6</c:v>
                </c:pt>
                <c:pt idx="23">
                  <c:v>7.9</c:v>
                </c:pt>
                <c:pt idx="24">
                  <c:v>7.6</c:v>
                </c:pt>
                <c:pt idx="25">
                  <c:v>2.2999999999999998</c:v>
                </c:pt>
                <c:pt idx="26">
                  <c:v>5</c:v>
                </c:pt>
                <c:pt idx="27">
                  <c:v>8.8000000000000007</c:v>
                </c:pt>
                <c:pt idx="28">
                  <c:v>6.9</c:v>
                </c:pt>
                <c:pt idx="29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902856"/>
        <c:axId val="1008903640"/>
      </c:barChart>
      <c:catAx>
        <c:axId val="1008902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3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8903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28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65235952987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'Dez18'!$C$3:$AG$3</c:f>
              <c:numCache>
                <c:formatCode>0.0</c:formatCode>
                <c:ptCount val="31"/>
                <c:pt idx="0">
                  <c:v>28.6</c:v>
                </c:pt>
                <c:pt idx="1">
                  <c:v>5.2</c:v>
                </c:pt>
                <c:pt idx="2">
                  <c:v>30.7</c:v>
                </c:pt>
                <c:pt idx="3">
                  <c:v>28.1</c:v>
                </c:pt>
                <c:pt idx="4">
                  <c:v>15</c:v>
                </c:pt>
                <c:pt idx="5">
                  <c:v>26.8</c:v>
                </c:pt>
                <c:pt idx="6">
                  <c:v>27.5</c:v>
                </c:pt>
                <c:pt idx="7">
                  <c:v>8.3000000000000007</c:v>
                </c:pt>
                <c:pt idx="8">
                  <c:v>31.5</c:v>
                </c:pt>
                <c:pt idx="9">
                  <c:v>28.5</c:v>
                </c:pt>
                <c:pt idx="10">
                  <c:v>26.8</c:v>
                </c:pt>
                <c:pt idx="11">
                  <c:v>22</c:v>
                </c:pt>
                <c:pt idx="12">
                  <c:v>25.7</c:v>
                </c:pt>
                <c:pt idx="13">
                  <c:v>9</c:v>
                </c:pt>
                <c:pt idx="14">
                  <c:v>10.3</c:v>
                </c:pt>
                <c:pt idx="15">
                  <c:v>3.9</c:v>
                </c:pt>
                <c:pt idx="16">
                  <c:v>20.6</c:v>
                </c:pt>
                <c:pt idx="17">
                  <c:v>21.4</c:v>
                </c:pt>
                <c:pt idx="18">
                  <c:v>4.5999999999999996</c:v>
                </c:pt>
                <c:pt idx="19">
                  <c:v>25</c:v>
                </c:pt>
                <c:pt idx="20">
                  <c:v>3.7</c:v>
                </c:pt>
                <c:pt idx="21">
                  <c:v>8.8000000000000007</c:v>
                </c:pt>
                <c:pt idx="22">
                  <c:v>5.8</c:v>
                </c:pt>
                <c:pt idx="23">
                  <c:v>3.9</c:v>
                </c:pt>
                <c:pt idx="24">
                  <c:v>23.8</c:v>
                </c:pt>
                <c:pt idx="25">
                  <c:v>8.6999999999999993</c:v>
                </c:pt>
                <c:pt idx="26">
                  <c:v>7.3</c:v>
                </c:pt>
                <c:pt idx="27">
                  <c:v>10.5</c:v>
                </c:pt>
                <c:pt idx="28">
                  <c:v>4.4000000000000004</c:v>
                </c:pt>
                <c:pt idx="29">
                  <c:v>21.7</c:v>
                </c:pt>
                <c:pt idx="30">
                  <c:v>22.8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'Dez18'!$C$4:$AG$4</c:f>
              <c:numCache>
                <c:formatCode>0.0</c:formatCode>
                <c:ptCount val="31"/>
                <c:pt idx="0">
                  <c:v>59.900000000000006</c:v>
                </c:pt>
                <c:pt idx="1">
                  <c:v>16</c:v>
                </c:pt>
                <c:pt idx="2">
                  <c:v>46.3</c:v>
                </c:pt>
                <c:pt idx="3">
                  <c:v>47</c:v>
                </c:pt>
                <c:pt idx="4">
                  <c:v>45.5</c:v>
                </c:pt>
                <c:pt idx="5">
                  <c:v>67.599999999999994</c:v>
                </c:pt>
                <c:pt idx="6">
                  <c:v>76.199999999999989</c:v>
                </c:pt>
                <c:pt idx="7">
                  <c:v>23.7</c:v>
                </c:pt>
                <c:pt idx="8">
                  <c:v>60.199999999999989</c:v>
                </c:pt>
                <c:pt idx="9">
                  <c:v>26.700000000000003</c:v>
                </c:pt>
                <c:pt idx="10">
                  <c:v>82.5</c:v>
                </c:pt>
                <c:pt idx="11">
                  <c:v>97.5</c:v>
                </c:pt>
                <c:pt idx="12">
                  <c:v>72.400000000000006</c:v>
                </c:pt>
                <c:pt idx="13">
                  <c:v>38.1</c:v>
                </c:pt>
                <c:pt idx="14">
                  <c:v>42.5</c:v>
                </c:pt>
                <c:pt idx="15">
                  <c:v>10.7</c:v>
                </c:pt>
                <c:pt idx="16">
                  <c:v>48.1</c:v>
                </c:pt>
                <c:pt idx="17">
                  <c:v>85.4</c:v>
                </c:pt>
                <c:pt idx="18">
                  <c:v>18.5</c:v>
                </c:pt>
                <c:pt idx="19">
                  <c:v>53.300000000000004</c:v>
                </c:pt>
                <c:pt idx="20">
                  <c:v>13.7</c:v>
                </c:pt>
                <c:pt idx="21">
                  <c:v>32.4</c:v>
                </c:pt>
                <c:pt idx="22">
                  <c:v>16.3</c:v>
                </c:pt>
                <c:pt idx="23">
                  <c:v>10.899999999999999</c:v>
                </c:pt>
                <c:pt idx="24">
                  <c:v>90.7</c:v>
                </c:pt>
                <c:pt idx="25">
                  <c:v>31.7</c:v>
                </c:pt>
                <c:pt idx="26">
                  <c:v>31.5</c:v>
                </c:pt>
                <c:pt idx="27">
                  <c:v>34.9</c:v>
                </c:pt>
                <c:pt idx="28">
                  <c:v>21.099999999999998</c:v>
                </c:pt>
                <c:pt idx="29">
                  <c:v>44.800000000000004</c:v>
                </c:pt>
                <c:pt idx="30">
                  <c:v>61.2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8905600"/>
        <c:axId val="1008902464"/>
        <c:axId val="989416488"/>
      </c:bar3DChart>
      <c:catAx>
        <c:axId val="10089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24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890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5600"/>
        <c:crossesAt val="1"/>
        <c:crossBetween val="between"/>
      </c:valAx>
      <c:serAx>
        <c:axId val="989416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089024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40920895733"/>
          <c:y val="0.18851585182404748"/>
          <c:w val="0.94955780921862076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'Dez18'!$C$54:$AG$54</c:f>
              <c:numCache>
                <c:formatCode>0.0</c:formatCode>
                <c:ptCount val="31"/>
                <c:pt idx="0">
                  <c:v>18.100000000000001</c:v>
                </c:pt>
                <c:pt idx="1">
                  <c:v>4.5999999999999996</c:v>
                </c:pt>
                <c:pt idx="2">
                  <c:v>13.8</c:v>
                </c:pt>
                <c:pt idx="3">
                  <c:v>14.4</c:v>
                </c:pt>
                <c:pt idx="4">
                  <c:v>13.4</c:v>
                </c:pt>
                <c:pt idx="5">
                  <c:v>21</c:v>
                </c:pt>
                <c:pt idx="6">
                  <c:v>24</c:v>
                </c:pt>
                <c:pt idx="7">
                  <c:v>7</c:v>
                </c:pt>
                <c:pt idx="8">
                  <c:v>18.399999999999999</c:v>
                </c:pt>
                <c:pt idx="9">
                  <c:v>8</c:v>
                </c:pt>
                <c:pt idx="10">
                  <c:v>26.2</c:v>
                </c:pt>
                <c:pt idx="11">
                  <c:v>30.7</c:v>
                </c:pt>
                <c:pt idx="12">
                  <c:v>22.3</c:v>
                </c:pt>
                <c:pt idx="13">
                  <c:v>11.1</c:v>
                </c:pt>
                <c:pt idx="14">
                  <c:v>12.7</c:v>
                </c:pt>
                <c:pt idx="15">
                  <c:v>3.3</c:v>
                </c:pt>
                <c:pt idx="16">
                  <c:v>14.6</c:v>
                </c:pt>
                <c:pt idx="17">
                  <c:v>26.7</c:v>
                </c:pt>
                <c:pt idx="18">
                  <c:v>5.4</c:v>
                </c:pt>
                <c:pt idx="19">
                  <c:v>15.7</c:v>
                </c:pt>
                <c:pt idx="20">
                  <c:v>4</c:v>
                </c:pt>
                <c:pt idx="21">
                  <c:v>9.6</c:v>
                </c:pt>
                <c:pt idx="22">
                  <c:v>4.7</c:v>
                </c:pt>
                <c:pt idx="23">
                  <c:v>3.1</c:v>
                </c:pt>
                <c:pt idx="24">
                  <c:v>28.4</c:v>
                </c:pt>
                <c:pt idx="25">
                  <c:v>9.1999999999999993</c:v>
                </c:pt>
                <c:pt idx="26">
                  <c:v>9.1999999999999993</c:v>
                </c:pt>
                <c:pt idx="27">
                  <c:v>10.1</c:v>
                </c:pt>
                <c:pt idx="28">
                  <c:v>6.1</c:v>
                </c:pt>
                <c:pt idx="29">
                  <c:v>13.3</c:v>
                </c:pt>
                <c:pt idx="30">
                  <c:v>18.3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'Dez18'!$C$55:$AG$55</c:f>
              <c:numCache>
                <c:formatCode>0.0</c:formatCode>
                <c:ptCount val="31"/>
                <c:pt idx="0">
                  <c:v>17.8</c:v>
                </c:pt>
                <c:pt idx="1">
                  <c:v>4.5</c:v>
                </c:pt>
                <c:pt idx="2">
                  <c:v>13.6</c:v>
                </c:pt>
                <c:pt idx="3">
                  <c:v>14.2</c:v>
                </c:pt>
                <c:pt idx="4">
                  <c:v>13.1</c:v>
                </c:pt>
                <c:pt idx="5">
                  <c:v>20.8</c:v>
                </c:pt>
                <c:pt idx="6">
                  <c:v>24</c:v>
                </c:pt>
                <c:pt idx="7">
                  <c:v>6.8</c:v>
                </c:pt>
                <c:pt idx="8">
                  <c:v>18.2</c:v>
                </c:pt>
                <c:pt idx="9">
                  <c:v>7.8</c:v>
                </c:pt>
                <c:pt idx="10">
                  <c:v>26.2</c:v>
                </c:pt>
                <c:pt idx="11">
                  <c:v>31.3</c:v>
                </c:pt>
                <c:pt idx="12">
                  <c:v>22.5</c:v>
                </c:pt>
                <c:pt idx="13">
                  <c:v>10.9</c:v>
                </c:pt>
                <c:pt idx="14">
                  <c:v>12.5</c:v>
                </c:pt>
                <c:pt idx="15">
                  <c:v>2.9</c:v>
                </c:pt>
                <c:pt idx="16">
                  <c:v>14.3</c:v>
                </c:pt>
                <c:pt idx="17">
                  <c:v>26.7</c:v>
                </c:pt>
                <c:pt idx="18">
                  <c:v>5.2</c:v>
                </c:pt>
                <c:pt idx="19">
                  <c:v>15.7</c:v>
                </c:pt>
                <c:pt idx="20">
                  <c:v>3.9</c:v>
                </c:pt>
                <c:pt idx="21">
                  <c:v>9.3000000000000007</c:v>
                </c:pt>
                <c:pt idx="22">
                  <c:v>4.5999999999999996</c:v>
                </c:pt>
                <c:pt idx="23">
                  <c:v>3.1</c:v>
                </c:pt>
                <c:pt idx="24">
                  <c:v>29</c:v>
                </c:pt>
                <c:pt idx="25">
                  <c:v>9</c:v>
                </c:pt>
                <c:pt idx="26">
                  <c:v>9</c:v>
                </c:pt>
                <c:pt idx="27">
                  <c:v>9.9</c:v>
                </c:pt>
                <c:pt idx="28">
                  <c:v>6</c:v>
                </c:pt>
                <c:pt idx="29">
                  <c:v>13.4</c:v>
                </c:pt>
                <c:pt idx="30">
                  <c:v>18.2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'Dez18'!$C$56:$AG$56</c:f>
              <c:numCache>
                <c:formatCode>0.0</c:formatCode>
                <c:ptCount val="31"/>
                <c:pt idx="0">
                  <c:v>16.8</c:v>
                </c:pt>
                <c:pt idx="1">
                  <c:v>4.5</c:v>
                </c:pt>
                <c:pt idx="2">
                  <c:v>13.1</c:v>
                </c:pt>
                <c:pt idx="3">
                  <c:v>12.6</c:v>
                </c:pt>
                <c:pt idx="4">
                  <c:v>12.6</c:v>
                </c:pt>
                <c:pt idx="5">
                  <c:v>18</c:v>
                </c:pt>
                <c:pt idx="6">
                  <c:v>21.6</c:v>
                </c:pt>
                <c:pt idx="7">
                  <c:v>6.6</c:v>
                </c:pt>
                <c:pt idx="8">
                  <c:v>17.3</c:v>
                </c:pt>
                <c:pt idx="9">
                  <c:v>7.4</c:v>
                </c:pt>
                <c:pt idx="10">
                  <c:v>23.6</c:v>
                </c:pt>
                <c:pt idx="11">
                  <c:v>28</c:v>
                </c:pt>
                <c:pt idx="12">
                  <c:v>21.6</c:v>
                </c:pt>
                <c:pt idx="13">
                  <c:v>10.6</c:v>
                </c:pt>
                <c:pt idx="14">
                  <c:v>11.5</c:v>
                </c:pt>
                <c:pt idx="15">
                  <c:v>3.4</c:v>
                </c:pt>
                <c:pt idx="16">
                  <c:v>13.3</c:v>
                </c:pt>
                <c:pt idx="17">
                  <c:v>24.5</c:v>
                </c:pt>
                <c:pt idx="18">
                  <c:v>5.0999999999999996</c:v>
                </c:pt>
                <c:pt idx="19">
                  <c:v>14.8</c:v>
                </c:pt>
                <c:pt idx="20">
                  <c:v>3.8</c:v>
                </c:pt>
                <c:pt idx="21">
                  <c:v>9</c:v>
                </c:pt>
                <c:pt idx="22">
                  <c:v>4.5</c:v>
                </c:pt>
                <c:pt idx="23">
                  <c:v>3</c:v>
                </c:pt>
                <c:pt idx="24">
                  <c:v>25.4</c:v>
                </c:pt>
                <c:pt idx="25">
                  <c:v>8.8000000000000007</c:v>
                </c:pt>
                <c:pt idx="26">
                  <c:v>8.6999999999999993</c:v>
                </c:pt>
                <c:pt idx="27">
                  <c:v>9.6999999999999993</c:v>
                </c:pt>
                <c:pt idx="28">
                  <c:v>5.8</c:v>
                </c:pt>
                <c:pt idx="29">
                  <c:v>12.2</c:v>
                </c:pt>
                <c:pt idx="30">
                  <c:v>16.600000000000001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'Dez18'!$C$57:$AG$57</c:f>
              <c:numCache>
                <c:formatCode>0.0</c:formatCode>
                <c:ptCount val="31"/>
                <c:pt idx="0">
                  <c:v>7.2</c:v>
                </c:pt>
                <c:pt idx="1">
                  <c:v>2.4</c:v>
                </c:pt>
                <c:pt idx="2">
                  <c:v>5.8</c:v>
                </c:pt>
                <c:pt idx="3">
                  <c:v>5.8</c:v>
                </c:pt>
                <c:pt idx="4">
                  <c:v>6.4</c:v>
                </c:pt>
                <c:pt idx="5">
                  <c:v>7.8</c:v>
                </c:pt>
                <c:pt idx="6">
                  <c:v>6.6</c:v>
                </c:pt>
                <c:pt idx="7">
                  <c:v>3.3</c:v>
                </c:pt>
                <c:pt idx="8">
                  <c:v>6.3</c:v>
                </c:pt>
                <c:pt idx="9">
                  <c:v>3.5</c:v>
                </c:pt>
                <c:pt idx="10">
                  <c:v>6.5</c:v>
                </c:pt>
                <c:pt idx="11">
                  <c:v>7.5</c:v>
                </c:pt>
                <c:pt idx="12">
                  <c:v>6</c:v>
                </c:pt>
                <c:pt idx="13">
                  <c:v>5.5</c:v>
                </c:pt>
                <c:pt idx="14">
                  <c:v>5.8</c:v>
                </c:pt>
                <c:pt idx="15">
                  <c:v>1.1000000000000001</c:v>
                </c:pt>
                <c:pt idx="16">
                  <c:v>5.9</c:v>
                </c:pt>
                <c:pt idx="17">
                  <c:v>7.5</c:v>
                </c:pt>
                <c:pt idx="18">
                  <c:v>2.8</c:v>
                </c:pt>
                <c:pt idx="19">
                  <c:v>7.1</c:v>
                </c:pt>
                <c:pt idx="20">
                  <c:v>2</c:v>
                </c:pt>
                <c:pt idx="21">
                  <c:v>4.5</c:v>
                </c:pt>
                <c:pt idx="22">
                  <c:v>2.5</c:v>
                </c:pt>
                <c:pt idx="23">
                  <c:v>1.7</c:v>
                </c:pt>
                <c:pt idx="24">
                  <c:v>7.9</c:v>
                </c:pt>
                <c:pt idx="25">
                  <c:v>4.7</c:v>
                </c:pt>
                <c:pt idx="26">
                  <c:v>4.5999999999999996</c:v>
                </c:pt>
                <c:pt idx="27">
                  <c:v>5.2</c:v>
                </c:pt>
                <c:pt idx="28">
                  <c:v>3.2</c:v>
                </c:pt>
                <c:pt idx="29">
                  <c:v>5.9</c:v>
                </c:pt>
                <c:pt idx="30">
                  <c:v>8.1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904424"/>
        <c:axId val="1008905208"/>
      </c:barChart>
      <c:catAx>
        <c:axId val="1008904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5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8905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90442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65235952987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'Jan19'!$C$3:$AG$3</c:f>
              <c:numCache>
                <c:formatCode>0.0</c:formatCode>
                <c:ptCount val="31"/>
                <c:pt idx="0">
                  <c:v>5.7</c:v>
                </c:pt>
                <c:pt idx="1">
                  <c:v>29.5</c:v>
                </c:pt>
                <c:pt idx="2">
                  <c:v>22.1</c:v>
                </c:pt>
                <c:pt idx="3">
                  <c:v>24.1</c:v>
                </c:pt>
                <c:pt idx="4">
                  <c:v>3.1</c:v>
                </c:pt>
                <c:pt idx="5">
                  <c:v>8.9619999999999997</c:v>
                </c:pt>
                <c:pt idx="6">
                  <c:v>5.4</c:v>
                </c:pt>
                <c:pt idx="7">
                  <c:v>7</c:v>
                </c:pt>
                <c:pt idx="8">
                  <c:v>8.4</c:v>
                </c:pt>
                <c:pt idx="9">
                  <c:v>2.4</c:v>
                </c:pt>
                <c:pt idx="10">
                  <c:v>3.2</c:v>
                </c:pt>
                <c:pt idx="11">
                  <c:v>3.7</c:v>
                </c:pt>
                <c:pt idx="12">
                  <c:v>2.2999999999999998</c:v>
                </c:pt>
                <c:pt idx="13">
                  <c:v>7.8</c:v>
                </c:pt>
                <c:pt idx="14">
                  <c:v>25</c:v>
                </c:pt>
                <c:pt idx="15">
                  <c:v>27.8</c:v>
                </c:pt>
                <c:pt idx="16">
                  <c:v>5.6</c:v>
                </c:pt>
                <c:pt idx="17">
                  <c:v>27.9</c:v>
                </c:pt>
                <c:pt idx="18">
                  <c:v>24.7</c:v>
                </c:pt>
                <c:pt idx="19">
                  <c:v>35.700000000000003</c:v>
                </c:pt>
                <c:pt idx="20">
                  <c:v>24.6</c:v>
                </c:pt>
                <c:pt idx="21">
                  <c:v>23.1</c:v>
                </c:pt>
                <c:pt idx="22">
                  <c:v>21</c:v>
                </c:pt>
                <c:pt idx="23">
                  <c:v>19.3</c:v>
                </c:pt>
                <c:pt idx="24">
                  <c:v>26.2</c:v>
                </c:pt>
                <c:pt idx="25">
                  <c:v>30.800999999999998</c:v>
                </c:pt>
                <c:pt idx="26">
                  <c:v>33.299999999999997</c:v>
                </c:pt>
                <c:pt idx="27">
                  <c:v>29.8</c:v>
                </c:pt>
                <c:pt idx="28">
                  <c:v>2.7</c:v>
                </c:pt>
                <c:pt idx="29">
                  <c:v>28.7</c:v>
                </c:pt>
                <c:pt idx="30">
                  <c:v>25.7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'Jan19'!$C$4:$AG$4</c:f>
              <c:numCache>
                <c:formatCode>0.0</c:formatCode>
                <c:ptCount val="31"/>
                <c:pt idx="0">
                  <c:v>18.7</c:v>
                </c:pt>
                <c:pt idx="1">
                  <c:v>54.699999999999996</c:v>
                </c:pt>
                <c:pt idx="2">
                  <c:v>85.1</c:v>
                </c:pt>
                <c:pt idx="3">
                  <c:v>94.600000000000009</c:v>
                </c:pt>
                <c:pt idx="4">
                  <c:v>8.7999999999999989</c:v>
                </c:pt>
                <c:pt idx="5">
                  <c:v>49.800000000000004</c:v>
                </c:pt>
                <c:pt idx="6">
                  <c:v>22.799999999999997</c:v>
                </c:pt>
                <c:pt idx="7">
                  <c:v>30.099999999999998</c:v>
                </c:pt>
                <c:pt idx="8">
                  <c:v>19.199999999999996</c:v>
                </c:pt>
                <c:pt idx="9">
                  <c:v>6.5</c:v>
                </c:pt>
                <c:pt idx="10">
                  <c:v>8.5</c:v>
                </c:pt>
                <c:pt idx="11">
                  <c:v>9.6999999999999993</c:v>
                </c:pt>
                <c:pt idx="12">
                  <c:v>9.3000000000000007</c:v>
                </c:pt>
                <c:pt idx="13">
                  <c:v>24.5</c:v>
                </c:pt>
                <c:pt idx="14">
                  <c:v>97.9</c:v>
                </c:pt>
                <c:pt idx="15">
                  <c:v>113</c:v>
                </c:pt>
                <c:pt idx="16">
                  <c:v>21.599999999999998</c:v>
                </c:pt>
                <c:pt idx="17">
                  <c:v>82.2</c:v>
                </c:pt>
                <c:pt idx="18">
                  <c:v>116.69999999999999</c:v>
                </c:pt>
                <c:pt idx="19">
                  <c:v>70.099999999999994</c:v>
                </c:pt>
                <c:pt idx="20">
                  <c:v>110.1</c:v>
                </c:pt>
                <c:pt idx="21">
                  <c:v>69</c:v>
                </c:pt>
                <c:pt idx="22">
                  <c:v>62.099999999999994</c:v>
                </c:pt>
                <c:pt idx="23">
                  <c:v>67.300000000000011</c:v>
                </c:pt>
                <c:pt idx="24">
                  <c:v>126</c:v>
                </c:pt>
                <c:pt idx="25">
                  <c:v>102</c:v>
                </c:pt>
                <c:pt idx="26">
                  <c:v>93.699999999999989</c:v>
                </c:pt>
                <c:pt idx="27">
                  <c:v>48.1</c:v>
                </c:pt>
                <c:pt idx="28">
                  <c:v>10.200000000000001</c:v>
                </c:pt>
                <c:pt idx="29">
                  <c:v>77.399999999999991</c:v>
                </c:pt>
                <c:pt idx="30">
                  <c:v>64.599999999999994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52040"/>
        <c:axId val="1011559880"/>
        <c:axId val="989418608"/>
      </c:bar3DChart>
      <c:catAx>
        <c:axId val="1011552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98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59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2040"/>
        <c:crossesAt val="1"/>
        <c:crossBetween val="between"/>
      </c:valAx>
      <c:serAx>
        <c:axId val="98941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598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'Jan19'!$C$54:$AG$54</c:f>
              <c:numCache>
                <c:formatCode>0.0</c:formatCode>
                <c:ptCount val="31"/>
                <c:pt idx="0">
                  <c:v>5.4</c:v>
                </c:pt>
                <c:pt idx="1">
                  <c:v>16.5</c:v>
                </c:pt>
                <c:pt idx="2">
                  <c:v>27.2</c:v>
                </c:pt>
                <c:pt idx="3">
                  <c:v>29.7</c:v>
                </c:pt>
                <c:pt idx="4">
                  <c:v>2.6</c:v>
                </c:pt>
                <c:pt idx="5">
                  <c:v>16.100000000000001</c:v>
                </c:pt>
                <c:pt idx="6">
                  <c:v>6.6</c:v>
                </c:pt>
                <c:pt idx="7">
                  <c:v>8.9</c:v>
                </c:pt>
                <c:pt idx="8">
                  <c:v>6.1</c:v>
                </c:pt>
                <c:pt idx="9">
                  <c:v>1.9</c:v>
                </c:pt>
                <c:pt idx="10">
                  <c:v>2.8</c:v>
                </c:pt>
                <c:pt idx="11">
                  <c:v>3.5</c:v>
                </c:pt>
                <c:pt idx="12">
                  <c:v>2.7</c:v>
                </c:pt>
                <c:pt idx="13">
                  <c:v>7.2</c:v>
                </c:pt>
                <c:pt idx="14">
                  <c:v>30.6</c:v>
                </c:pt>
                <c:pt idx="15">
                  <c:v>35.4</c:v>
                </c:pt>
                <c:pt idx="16">
                  <c:v>6.3</c:v>
                </c:pt>
                <c:pt idx="17">
                  <c:v>25.4</c:v>
                </c:pt>
                <c:pt idx="18">
                  <c:v>36.5</c:v>
                </c:pt>
                <c:pt idx="19">
                  <c:v>20.7</c:v>
                </c:pt>
                <c:pt idx="20">
                  <c:v>34.4</c:v>
                </c:pt>
                <c:pt idx="21">
                  <c:v>20.7</c:v>
                </c:pt>
                <c:pt idx="22">
                  <c:v>18.2</c:v>
                </c:pt>
                <c:pt idx="23">
                  <c:v>19.7</c:v>
                </c:pt>
                <c:pt idx="24">
                  <c:v>39.299999999999997</c:v>
                </c:pt>
                <c:pt idx="25">
                  <c:v>31.4</c:v>
                </c:pt>
                <c:pt idx="26">
                  <c:v>29</c:v>
                </c:pt>
                <c:pt idx="27">
                  <c:v>14.2</c:v>
                </c:pt>
                <c:pt idx="28">
                  <c:v>3.1</c:v>
                </c:pt>
                <c:pt idx="29">
                  <c:v>28.1</c:v>
                </c:pt>
                <c:pt idx="30">
                  <c:v>22.9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'Jan19'!$C$55:$AG$55</c:f>
              <c:numCache>
                <c:formatCode>0.0</c:formatCode>
                <c:ptCount val="31"/>
                <c:pt idx="0">
                  <c:v>5.3</c:v>
                </c:pt>
                <c:pt idx="1">
                  <c:v>16.399999999999999</c:v>
                </c:pt>
                <c:pt idx="2">
                  <c:v>27.3</c:v>
                </c:pt>
                <c:pt idx="3">
                  <c:v>30</c:v>
                </c:pt>
                <c:pt idx="4">
                  <c:v>2.4</c:v>
                </c:pt>
                <c:pt idx="5">
                  <c:v>14.6</c:v>
                </c:pt>
                <c:pt idx="6">
                  <c:v>6.5</c:v>
                </c:pt>
                <c:pt idx="7">
                  <c:v>8.6</c:v>
                </c:pt>
                <c:pt idx="8">
                  <c:v>5.0999999999999996</c:v>
                </c:pt>
                <c:pt idx="9">
                  <c:v>1.9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2.7</c:v>
                </c:pt>
                <c:pt idx="13">
                  <c:v>7</c:v>
                </c:pt>
                <c:pt idx="14">
                  <c:v>31.1</c:v>
                </c:pt>
                <c:pt idx="15">
                  <c:v>35.799999999999997</c:v>
                </c:pt>
                <c:pt idx="16">
                  <c:v>6.1</c:v>
                </c:pt>
                <c:pt idx="17">
                  <c:v>25.2</c:v>
                </c:pt>
                <c:pt idx="18">
                  <c:v>37</c:v>
                </c:pt>
                <c:pt idx="19">
                  <c:v>20.6</c:v>
                </c:pt>
                <c:pt idx="20">
                  <c:v>34.799999999999997</c:v>
                </c:pt>
                <c:pt idx="21">
                  <c:v>20.6</c:v>
                </c:pt>
                <c:pt idx="22">
                  <c:v>18.100000000000001</c:v>
                </c:pt>
                <c:pt idx="23">
                  <c:v>19.5</c:v>
                </c:pt>
                <c:pt idx="24">
                  <c:v>39.4</c:v>
                </c:pt>
                <c:pt idx="25">
                  <c:v>31</c:v>
                </c:pt>
                <c:pt idx="26">
                  <c:v>28.8</c:v>
                </c:pt>
                <c:pt idx="27">
                  <c:v>13.9</c:v>
                </c:pt>
                <c:pt idx="28">
                  <c:v>2.7</c:v>
                </c:pt>
                <c:pt idx="29">
                  <c:v>22.1</c:v>
                </c:pt>
                <c:pt idx="30">
                  <c:v>21.2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'Jan19'!$C$56:$AG$56</c:f>
              <c:numCache>
                <c:formatCode>0.0</c:formatCode>
                <c:ptCount val="31"/>
                <c:pt idx="0">
                  <c:v>5.2</c:v>
                </c:pt>
                <c:pt idx="1">
                  <c:v>15.9</c:v>
                </c:pt>
                <c:pt idx="2">
                  <c:v>24</c:v>
                </c:pt>
                <c:pt idx="3">
                  <c:v>27.2</c:v>
                </c:pt>
                <c:pt idx="4">
                  <c:v>2.6</c:v>
                </c:pt>
                <c:pt idx="5">
                  <c:v>16.5</c:v>
                </c:pt>
                <c:pt idx="6">
                  <c:v>6.3</c:v>
                </c:pt>
                <c:pt idx="7">
                  <c:v>8.4</c:v>
                </c:pt>
                <c:pt idx="8">
                  <c:v>6.1</c:v>
                </c:pt>
                <c:pt idx="9">
                  <c:v>1.8</c:v>
                </c:pt>
                <c:pt idx="10">
                  <c:v>2.4</c:v>
                </c:pt>
                <c:pt idx="11">
                  <c:v>3.2</c:v>
                </c:pt>
                <c:pt idx="12">
                  <c:v>2.6</c:v>
                </c:pt>
                <c:pt idx="13">
                  <c:v>6.8</c:v>
                </c:pt>
                <c:pt idx="14">
                  <c:v>27.8</c:v>
                </c:pt>
                <c:pt idx="15">
                  <c:v>31.9</c:v>
                </c:pt>
                <c:pt idx="16">
                  <c:v>6</c:v>
                </c:pt>
                <c:pt idx="17">
                  <c:v>23.7</c:v>
                </c:pt>
                <c:pt idx="18">
                  <c:v>32.6</c:v>
                </c:pt>
                <c:pt idx="19">
                  <c:v>19.399999999999999</c:v>
                </c:pt>
                <c:pt idx="20">
                  <c:v>30.5</c:v>
                </c:pt>
                <c:pt idx="21">
                  <c:v>18.7</c:v>
                </c:pt>
                <c:pt idx="22">
                  <c:v>17.399999999999999</c:v>
                </c:pt>
                <c:pt idx="23">
                  <c:v>18.600000000000001</c:v>
                </c:pt>
                <c:pt idx="24">
                  <c:v>34.4</c:v>
                </c:pt>
                <c:pt idx="25">
                  <c:v>27</c:v>
                </c:pt>
                <c:pt idx="26">
                  <c:v>25.9</c:v>
                </c:pt>
                <c:pt idx="27">
                  <c:v>13.6</c:v>
                </c:pt>
                <c:pt idx="28">
                  <c:v>2.8</c:v>
                </c:pt>
                <c:pt idx="29">
                  <c:v>20.9</c:v>
                </c:pt>
                <c:pt idx="30">
                  <c:v>20.100000000000001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'Jan19'!$C$57:$AG$57</c:f>
              <c:numCache>
                <c:formatCode>0.0</c:formatCode>
                <c:ptCount val="31"/>
                <c:pt idx="0">
                  <c:v>2.8</c:v>
                </c:pt>
                <c:pt idx="1">
                  <c:v>5.9</c:v>
                </c:pt>
                <c:pt idx="2">
                  <c:v>6.6</c:v>
                </c:pt>
                <c:pt idx="3">
                  <c:v>7.7</c:v>
                </c:pt>
                <c:pt idx="4">
                  <c:v>1.2</c:v>
                </c:pt>
                <c:pt idx="5">
                  <c:v>2.6</c:v>
                </c:pt>
                <c:pt idx="6">
                  <c:v>3.4</c:v>
                </c:pt>
                <c:pt idx="7">
                  <c:v>4.2</c:v>
                </c:pt>
                <c:pt idx="8">
                  <c:v>1.9</c:v>
                </c:pt>
                <c:pt idx="9">
                  <c:v>0.9</c:v>
                </c:pt>
                <c:pt idx="10">
                  <c:v>1</c:v>
                </c:pt>
                <c:pt idx="11">
                  <c:v>0.7</c:v>
                </c:pt>
                <c:pt idx="12">
                  <c:v>1.3</c:v>
                </c:pt>
                <c:pt idx="13">
                  <c:v>3.5</c:v>
                </c:pt>
                <c:pt idx="14">
                  <c:v>8.4</c:v>
                </c:pt>
                <c:pt idx="15">
                  <c:v>9.9</c:v>
                </c:pt>
                <c:pt idx="16">
                  <c:v>3.2</c:v>
                </c:pt>
                <c:pt idx="17">
                  <c:v>7.9</c:v>
                </c:pt>
                <c:pt idx="18">
                  <c:v>10.6</c:v>
                </c:pt>
                <c:pt idx="19">
                  <c:v>9.4</c:v>
                </c:pt>
                <c:pt idx="20">
                  <c:v>10.4</c:v>
                </c:pt>
                <c:pt idx="21">
                  <c:v>9</c:v>
                </c:pt>
                <c:pt idx="22">
                  <c:v>8.4</c:v>
                </c:pt>
                <c:pt idx="23">
                  <c:v>9.5</c:v>
                </c:pt>
                <c:pt idx="24">
                  <c:v>12.9</c:v>
                </c:pt>
                <c:pt idx="25">
                  <c:v>12.6</c:v>
                </c:pt>
                <c:pt idx="26">
                  <c:v>10</c:v>
                </c:pt>
                <c:pt idx="27">
                  <c:v>6.4</c:v>
                </c:pt>
                <c:pt idx="28">
                  <c:v>1.6</c:v>
                </c:pt>
                <c:pt idx="29">
                  <c:v>6.3</c:v>
                </c:pt>
                <c:pt idx="3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58312"/>
        <c:axId val="1011552824"/>
      </c:barChart>
      <c:catAx>
        <c:axId val="101155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2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52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831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'Feb19'!$C$3:$AG$3</c:f>
              <c:numCache>
                <c:formatCode>0.0</c:formatCode>
                <c:ptCount val="31"/>
                <c:pt idx="0">
                  <c:v>3.2</c:v>
                </c:pt>
                <c:pt idx="1">
                  <c:v>8</c:v>
                </c:pt>
                <c:pt idx="2">
                  <c:v>1</c:v>
                </c:pt>
                <c:pt idx="3">
                  <c:v>2.5</c:v>
                </c:pt>
                <c:pt idx="4">
                  <c:v>6.9</c:v>
                </c:pt>
                <c:pt idx="5">
                  <c:v>8.5</c:v>
                </c:pt>
                <c:pt idx="6">
                  <c:v>6.1</c:v>
                </c:pt>
                <c:pt idx="7">
                  <c:v>19.899999999999999</c:v>
                </c:pt>
                <c:pt idx="8">
                  <c:v>40.5</c:v>
                </c:pt>
                <c:pt idx="9">
                  <c:v>26.6</c:v>
                </c:pt>
                <c:pt idx="10">
                  <c:v>6.9</c:v>
                </c:pt>
                <c:pt idx="11">
                  <c:v>36.1</c:v>
                </c:pt>
                <c:pt idx="12">
                  <c:v>32.200000000000003</c:v>
                </c:pt>
                <c:pt idx="13">
                  <c:v>32.4</c:v>
                </c:pt>
                <c:pt idx="14">
                  <c:v>32.6</c:v>
                </c:pt>
                <c:pt idx="15">
                  <c:v>32.799999999999997</c:v>
                </c:pt>
                <c:pt idx="16">
                  <c:v>33.200000000000003</c:v>
                </c:pt>
                <c:pt idx="17">
                  <c:v>32.9</c:v>
                </c:pt>
                <c:pt idx="18">
                  <c:v>31.8</c:v>
                </c:pt>
                <c:pt idx="19">
                  <c:v>32.1</c:v>
                </c:pt>
                <c:pt idx="20">
                  <c:v>31.8</c:v>
                </c:pt>
                <c:pt idx="21">
                  <c:v>43.2</c:v>
                </c:pt>
                <c:pt idx="22">
                  <c:v>34.4</c:v>
                </c:pt>
                <c:pt idx="23">
                  <c:v>34</c:v>
                </c:pt>
                <c:pt idx="24">
                  <c:v>34.1</c:v>
                </c:pt>
                <c:pt idx="25">
                  <c:v>34.799999999999997</c:v>
                </c:pt>
                <c:pt idx="26">
                  <c:v>34.6</c:v>
                </c:pt>
                <c:pt idx="27">
                  <c:v>38.9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'Feb19'!$C$4:$AG$4</c:f>
              <c:numCache>
                <c:formatCode>0.0</c:formatCode>
                <c:ptCount val="31"/>
                <c:pt idx="0">
                  <c:v>13.6</c:v>
                </c:pt>
                <c:pt idx="1">
                  <c:v>24</c:v>
                </c:pt>
                <c:pt idx="2">
                  <c:v>4.0999999999999996</c:v>
                </c:pt>
                <c:pt idx="3">
                  <c:v>12.5</c:v>
                </c:pt>
                <c:pt idx="4">
                  <c:v>27.3</c:v>
                </c:pt>
                <c:pt idx="5">
                  <c:v>36.300000000000004</c:v>
                </c:pt>
                <c:pt idx="6">
                  <c:v>25.8</c:v>
                </c:pt>
                <c:pt idx="7">
                  <c:v>83.4</c:v>
                </c:pt>
                <c:pt idx="8">
                  <c:v>96.6</c:v>
                </c:pt>
                <c:pt idx="9">
                  <c:v>67.099999999999994</c:v>
                </c:pt>
                <c:pt idx="10">
                  <c:v>12.200000000000001</c:v>
                </c:pt>
                <c:pt idx="11">
                  <c:v>131.20000000000002</c:v>
                </c:pt>
                <c:pt idx="12">
                  <c:v>173.20000000000002</c:v>
                </c:pt>
                <c:pt idx="13">
                  <c:v>177.1</c:v>
                </c:pt>
                <c:pt idx="14">
                  <c:v>181.2</c:v>
                </c:pt>
                <c:pt idx="15">
                  <c:v>183.89999999999998</c:v>
                </c:pt>
                <c:pt idx="16">
                  <c:v>186.40000000000003</c:v>
                </c:pt>
                <c:pt idx="17">
                  <c:v>183.39999999999998</c:v>
                </c:pt>
                <c:pt idx="18">
                  <c:v>174.6</c:v>
                </c:pt>
                <c:pt idx="19">
                  <c:v>174.2</c:v>
                </c:pt>
                <c:pt idx="20">
                  <c:v>180.49999999999997</c:v>
                </c:pt>
                <c:pt idx="21">
                  <c:v>168.1</c:v>
                </c:pt>
                <c:pt idx="22">
                  <c:v>186.3</c:v>
                </c:pt>
                <c:pt idx="23">
                  <c:v>197.29999999999998</c:v>
                </c:pt>
                <c:pt idx="24">
                  <c:v>198.3</c:v>
                </c:pt>
                <c:pt idx="25">
                  <c:v>194.00000000000003</c:v>
                </c:pt>
                <c:pt idx="26">
                  <c:v>200.1</c:v>
                </c:pt>
                <c:pt idx="27">
                  <c:v>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57528"/>
        <c:axId val="1011550864"/>
        <c:axId val="989425392"/>
      </c:bar3DChart>
      <c:catAx>
        <c:axId val="101155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08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5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7528"/>
        <c:crossesAt val="1"/>
        <c:crossBetween val="between"/>
      </c:valAx>
      <c:serAx>
        <c:axId val="98942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508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'Feb19'!$C$54:$AG$54</c:f>
              <c:numCache>
                <c:formatCode>0.0</c:formatCode>
                <c:ptCount val="31"/>
                <c:pt idx="0">
                  <c:v>3.9</c:v>
                </c:pt>
                <c:pt idx="1">
                  <c:v>7.6</c:v>
                </c:pt>
                <c:pt idx="2">
                  <c:v>1.1000000000000001</c:v>
                </c:pt>
                <c:pt idx="3">
                  <c:v>3.8</c:v>
                </c:pt>
                <c:pt idx="4">
                  <c:v>10.7</c:v>
                </c:pt>
                <c:pt idx="5">
                  <c:v>14</c:v>
                </c:pt>
                <c:pt idx="6">
                  <c:v>9.1</c:v>
                </c:pt>
                <c:pt idx="7">
                  <c:v>30.9</c:v>
                </c:pt>
                <c:pt idx="8">
                  <c:v>30.4</c:v>
                </c:pt>
                <c:pt idx="9">
                  <c:v>19.600000000000001</c:v>
                </c:pt>
                <c:pt idx="10">
                  <c:v>3.9</c:v>
                </c:pt>
                <c:pt idx="11">
                  <c:v>42.1</c:v>
                </c:pt>
                <c:pt idx="12">
                  <c:v>52.6</c:v>
                </c:pt>
                <c:pt idx="13">
                  <c:v>53.9</c:v>
                </c:pt>
                <c:pt idx="14">
                  <c:v>55.1</c:v>
                </c:pt>
                <c:pt idx="15">
                  <c:v>55.9</c:v>
                </c:pt>
                <c:pt idx="16">
                  <c:v>56.5</c:v>
                </c:pt>
                <c:pt idx="17">
                  <c:v>55.2</c:v>
                </c:pt>
                <c:pt idx="18">
                  <c:v>52.1</c:v>
                </c:pt>
                <c:pt idx="19">
                  <c:v>51.5</c:v>
                </c:pt>
                <c:pt idx="20">
                  <c:v>53.9</c:v>
                </c:pt>
                <c:pt idx="21">
                  <c:v>49.7</c:v>
                </c:pt>
                <c:pt idx="22">
                  <c:v>55.4</c:v>
                </c:pt>
                <c:pt idx="23">
                  <c:v>59.2</c:v>
                </c:pt>
                <c:pt idx="24">
                  <c:v>59.4</c:v>
                </c:pt>
                <c:pt idx="25">
                  <c:v>58.1</c:v>
                </c:pt>
                <c:pt idx="26">
                  <c:v>59.7</c:v>
                </c:pt>
                <c:pt idx="27">
                  <c:v>55.8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'Feb19'!$C$55:$AG$55</c:f>
              <c:numCache>
                <c:formatCode>0.0</c:formatCode>
                <c:ptCount val="31"/>
                <c:pt idx="0">
                  <c:v>3.8</c:v>
                </c:pt>
                <c:pt idx="1">
                  <c:v>5.8</c:v>
                </c:pt>
                <c:pt idx="2">
                  <c:v>1.2</c:v>
                </c:pt>
                <c:pt idx="3">
                  <c:v>3.6</c:v>
                </c:pt>
                <c:pt idx="4">
                  <c:v>6.7</c:v>
                </c:pt>
                <c:pt idx="5">
                  <c:v>9.5</c:v>
                </c:pt>
                <c:pt idx="6">
                  <c:v>7.3</c:v>
                </c:pt>
                <c:pt idx="7">
                  <c:v>23.3</c:v>
                </c:pt>
                <c:pt idx="8">
                  <c:v>29.9</c:v>
                </c:pt>
                <c:pt idx="9">
                  <c:v>19.2</c:v>
                </c:pt>
                <c:pt idx="10">
                  <c:v>2.9</c:v>
                </c:pt>
                <c:pt idx="11">
                  <c:v>36.799999999999997</c:v>
                </c:pt>
                <c:pt idx="12">
                  <c:v>52.4</c:v>
                </c:pt>
                <c:pt idx="13">
                  <c:v>53.8</c:v>
                </c:pt>
                <c:pt idx="14">
                  <c:v>54.9</c:v>
                </c:pt>
                <c:pt idx="15">
                  <c:v>55.7</c:v>
                </c:pt>
                <c:pt idx="16">
                  <c:v>56.4</c:v>
                </c:pt>
                <c:pt idx="17">
                  <c:v>55.2</c:v>
                </c:pt>
                <c:pt idx="18">
                  <c:v>52.1</c:v>
                </c:pt>
                <c:pt idx="19">
                  <c:v>51.6</c:v>
                </c:pt>
                <c:pt idx="20">
                  <c:v>53.8</c:v>
                </c:pt>
                <c:pt idx="21">
                  <c:v>49.8</c:v>
                </c:pt>
                <c:pt idx="22">
                  <c:v>55.2</c:v>
                </c:pt>
                <c:pt idx="23">
                  <c:v>58.9</c:v>
                </c:pt>
                <c:pt idx="24">
                  <c:v>59.1</c:v>
                </c:pt>
                <c:pt idx="25">
                  <c:v>57.7</c:v>
                </c:pt>
                <c:pt idx="26">
                  <c:v>59.3</c:v>
                </c:pt>
                <c:pt idx="27">
                  <c:v>55.3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'Feb19'!$C$56:$AG$56</c:f>
              <c:numCache>
                <c:formatCode>0.0</c:formatCode>
                <c:ptCount val="31"/>
                <c:pt idx="0">
                  <c:v>3.8</c:v>
                </c:pt>
                <c:pt idx="1">
                  <c:v>7.1</c:v>
                </c:pt>
                <c:pt idx="2">
                  <c:v>1.2</c:v>
                </c:pt>
                <c:pt idx="3">
                  <c:v>3.6</c:v>
                </c:pt>
                <c:pt idx="4">
                  <c:v>7.8</c:v>
                </c:pt>
                <c:pt idx="5">
                  <c:v>11.2</c:v>
                </c:pt>
                <c:pt idx="6">
                  <c:v>8.3000000000000007</c:v>
                </c:pt>
                <c:pt idx="7">
                  <c:v>25.1</c:v>
                </c:pt>
                <c:pt idx="8">
                  <c:v>25.9</c:v>
                </c:pt>
                <c:pt idx="9">
                  <c:v>18.600000000000001</c:v>
                </c:pt>
                <c:pt idx="10">
                  <c:v>3.5</c:v>
                </c:pt>
                <c:pt idx="11">
                  <c:v>35.5</c:v>
                </c:pt>
                <c:pt idx="12">
                  <c:v>45.9</c:v>
                </c:pt>
                <c:pt idx="13">
                  <c:v>46.5</c:v>
                </c:pt>
                <c:pt idx="14">
                  <c:v>47.5</c:v>
                </c:pt>
                <c:pt idx="15">
                  <c:v>48.1</c:v>
                </c:pt>
                <c:pt idx="16">
                  <c:v>48.7</c:v>
                </c:pt>
                <c:pt idx="17">
                  <c:v>48.3</c:v>
                </c:pt>
                <c:pt idx="18">
                  <c:v>46.4</c:v>
                </c:pt>
                <c:pt idx="19">
                  <c:v>46.6</c:v>
                </c:pt>
                <c:pt idx="20">
                  <c:v>47.7</c:v>
                </c:pt>
                <c:pt idx="21">
                  <c:v>44.2</c:v>
                </c:pt>
                <c:pt idx="22">
                  <c:v>49.4</c:v>
                </c:pt>
                <c:pt idx="23">
                  <c:v>51.5</c:v>
                </c:pt>
                <c:pt idx="24">
                  <c:v>51.9</c:v>
                </c:pt>
                <c:pt idx="25">
                  <c:v>51.3</c:v>
                </c:pt>
                <c:pt idx="26">
                  <c:v>52.2</c:v>
                </c:pt>
                <c:pt idx="27">
                  <c:v>49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'Feb19'!$C$57:$AG$57</c:f>
              <c:numCache>
                <c:formatCode>0.0</c:formatCode>
                <c:ptCount val="31"/>
                <c:pt idx="0">
                  <c:v>2.1</c:v>
                </c:pt>
                <c:pt idx="1">
                  <c:v>3.5</c:v>
                </c:pt>
                <c:pt idx="2">
                  <c:v>0.6</c:v>
                </c:pt>
                <c:pt idx="3">
                  <c:v>1.5</c:v>
                </c:pt>
                <c:pt idx="4">
                  <c:v>2.1</c:v>
                </c:pt>
                <c:pt idx="5">
                  <c:v>1.6</c:v>
                </c:pt>
                <c:pt idx="6">
                  <c:v>1.1000000000000001</c:v>
                </c:pt>
                <c:pt idx="7">
                  <c:v>4.0999999999999996</c:v>
                </c:pt>
                <c:pt idx="8">
                  <c:v>10.4</c:v>
                </c:pt>
                <c:pt idx="9">
                  <c:v>9.6999999999999993</c:v>
                </c:pt>
                <c:pt idx="10">
                  <c:v>1.9</c:v>
                </c:pt>
                <c:pt idx="11">
                  <c:v>16.8</c:v>
                </c:pt>
                <c:pt idx="12">
                  <c:v>22.3</c:v>
                </c:pt>
                <c:pt idx="13">
                  <c:v>22.9</c:v>
                </c:pt>
                <c:pt idx="14">
                  <c:v>23.7</c:v>
                </c:pt>
                <c:pt idx="15">
                  <c:v>24.2</c:v>
                </c:pt>
                <c:pt idx="16">
                  <c:v>24.8</c:v>
                </c:pt>
                <c:pt idx="17">
                  <c:v>24.7</c:v>
                </c:pt>
                <c:pt idx="18">
                  <c:v>24</c:v>
                </c:pt>
                <c:pt idx="19">
                  <c:v>24.5</c:v>
                </c:pt>
                <c:pt idx="20">
                  <c:v>25.1</c:v>
                </c:pt>
                <c:pt idx="21">
                  <c:v>24.4</c:v>
                </c:pt>
                <c:pt idx="22">
                  <c:v>26.3</c:v>
                </c:pt>
                <c:pt idx="23">
                  <c:v>27.7</c:v>
                </c:pt>
                <c:pt idx="24">
                  <c:v>27.9</c:v>
                </c:pt>
                <c:pt idx="25">
                  <c:v>26.9</c:v>
                </c:pt>
                <c:pt idx="26">
                  <c:v>28.9</c:v>
                </c:pt>
                <c:pt idx="27">
                  <c:v>27.9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57920"/>
        <c:axId val="1011555176"/>
      </c:barChart>
      <c:catAx>
        <c:axId val="101155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5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55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792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'Mar19'!$C$3:$AG$3</c:f>
              <c:numCache>
                <c:formatCode>0.0</c:formatCode>
                <c:ptCount val="31"/>
                <c:pt idx="0">
                  <c:v>8.6999999999999993</c:v>
                </c:pt>
                <c:pt idx="1">
                  <c:v>27.7</c:v>
                </c:pt>
                <c:pt idx="2">
                  <c:v>42.2</c:v>
                </c:pt>
                <c:pt idx="3">
                  <c:v>44</c:v>
                </c:pt>
                <c:pt idx="4">
                  <c:v>43.4</c:v>
                </c:pt>
                <c:pt idx="5">
                  <c:v>44.4</c:v>
                </c:pt>
                <c:pt idx="6">
                  <c:v>51.5</c:v>
                </c:pt>
                <c:pt idx="7">
                  <c:v>51.8</c:v>
                </c:pt>
                <c:pt idx="8">
                  <c:v>14.6</c:v>
                </c:pt>
                <c:pt idx="9">
                  <c:v>44.6</c:v>
                </c:pt>
                <c:pt idx="10">
                  <c:v>45.7</c:v>
                </c:pt>
                <c:pt idx="11">
                  <c:v>50.3</c:v>
                </c:pt>
                <c:pt idx="12">
                  <c:v>52.8</c:v>
                </c:pt>
                <c:pt idx="13">
                  <c:v>11.3</c:v>
                </c:pt>
                <c:pt idx="14">
                  <c:v>32.299999999999997</c:v>
                </c:pt>
                <c:pt idx="15">
                  <c:v>39.4</c:v>
                </c:pt>
                <c:pt idx="16">
                  <c:v>47.1</c:v>
                </c:pt>
                <c:pt idx="17">
                  <c:v>52.2</c:v>
                </c:pt>
                <c:pt idx="18">
                  <c:v>52.6</c:v>
                </c:pt>
                <c:pt idx="19">
                  <c:v>42.5</c:v>
                </c:pt>
                <c:pt idx="20">
                  <c:v>41.3</c:v>
                </c:pt>
                <c:pt idx="21">
                  <c:v>41</c:v>
                </c:pt>
                <c:pt idx="22">
                  <c:v>40.700000000000003</c:v>
                </c:pt>
                <c:pt idx="23">
                  <c:v>40.1</c:v>
                </c:pt>
                <c:pt idx="24">
                  <c:v>52.2</c:v>
                </c:pt>
                <c:pt idx="25">
                  <c:v>50.1</c:v>
                </c:pt>
                <c:pt idx="26">
                  <c:v>44.5</c:v>
                </c:pt>
                <c:pt idx="27">
                  <c:v>44.3</c:v>
                </c:pt>
                <c:pt idx="28">
                  <c:v>42</c:v>
                </c:pt>
                <c:pt idx="29">
                  <c:v>41.3</c:v>
                </c:pt>
                <c:pt idx="30">
                  <c:v>41.7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'Mar19'!$C$4:$AG$4</c:f>
              <c:numCache>
                <c:formatCode>0.0</c:formatCode>
                <c:ptCount val="31"/>
                <c:pt idx="0">
                  <c:v>45.400000000000006</c:v>
                </c:pt>
                <c:pt idx="1">
                  <c:v>115.1</c:v>
                </c:pt>
                <c:pt idx="2">
                  <c:v>178.2</c:v>
                </c:pt>
                <c:pt idx="3">
                  <c:v>67.400000000000006</c:v>
                </c:pt>
                <c:pt idx="4">
                  <c:v>233.99999999999997</c:v>
                </c:pt>
                <c:pt idx="5">
                  <c:v>136.4</c:v>
                </c:pt>
                <c:pt idx="6">
                  <c:v>148.9</c:v>
                </c:pt>
                <c:pt idx="7">
                  <c:v>140</c:v>
                </c:pt>
                <c:pt idx="8">
                  <c:v>66.099999999999994</c:v>
                </c:pt>
                <c:pt idx="9">
                  <c:v>133.80000000000001</c:v>
                </c:pt>
                <c:pt idx="10">
                  <c:v>52.5</c:v>
                </c:pt>
                <c:pt idx="11">
                  <c:v>180.60000000000002</c:v>
                </c:pt>
                <c:pt idx="12">
                  <c:v>200</c:v>
                </c:pt>
                <c:pt idx="13">
                  <c:v>58.099999999999994</c:v>
                </c:pt>
                <c:pt idx="14">
                  <c:v>82.3</c:v>
                </c:pt>
                <c:pt idx="15">
                  <c:v>253.20000000000002</c:v>
                </c:pt>
                <c:pt idx="16">
                  <c:v>179.9</c:v>
                </c:pt>
                <c:pt idx="17">
                  <c:v>135.4</c:v>
                </c:pt>
                <c:pt idx="18">
                  <c:v>188.3</c:v>
                </c:pt>
                <c:pt idx="19">
                  <c:v>274.8</c:v>
                </c:pt>
                <c:pt idx="20">
                  <c:v>267.89999999999998</c:v>
                </c:pt>
                <c:pt idx="21">
                  <c:v>270</c:v>
                </c:pt>
                <c:pt idx="22">
                  <c:v>268.29999999999995</c:v>
                </c:pt>
                <c:pt idx="23">
                  <c:v>265.79999999999995</c:v>
                </c:pt>
                <c:pt idx="24">
                  <c:v>110.1</c:v>
                </c:pt>
                <c:pt idx="25">
                  <c:v>263.79999999999995</c:v>
                </c:pt>
                <c:pt idx="26">
                  <c:v>280.2</c:v>
                </c:pt>
                <c:pt idx="27">
                  <c:v>281.89999999999998</c:v>
                </c:pt>
                <c:pt idx="28">
                  <c:v>281.09999999999997</c:v>
                </c:pt>
                <c:pt idx="29">
                  <c:v>279.5</c:v>
                </c:pt>
                <c:pt idx="30">
                  <c:v>281.2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54392"/>
        <c:axId val="1011560664"/>
        <c:axId val="989433024"/>
      </c:bar3DChart>
      <c:catAx>
        <c:axId val="101155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06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60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4392"/>
        <c:crossesAt val="1"/>
        <c:crossBetween val="between"/>
      </c:valAx>
      <c:serAx>
        <c:axId val="98943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606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'Mar19'!$C$54:$AG$54</c:f>
              <c:numCache>
                <c:formatCode>0.0</c:formatCode>
                <c:ptCount val="31"/>
                <c:pt idx="0">
                  <c:v>13.5</c:v>
                </c:pt>
                <c:pt idx="1">
                  <c:v>33.200000000000003</c:v>
                </c:pt>
                <c:pt idx="2">
                  <c:v>51.3</c:v>
                </c:pt>
                <c:pt idx="3">
                  <c:v>20.5</c:v>
                </c:pt>
                <c:pt idx="4">
                  <c:v>69.5</c:v>
                </c:pt>
                <c:pt idx="5">
                  <c:v>39.5</c:v>
                </c:pt>
                <c:pt idx="6">
                  <c:v>46.5</c:v>
                </c:pt>
                <c:pt idx="7">
                  <c:v>43.2</c:v>
                </c:pt>
                <c:pt idx="8">
                  <c:v>19.2</c:v>
                </c:pt>
                <c:pt idx="9">
                  <c:v>40.200000000000003</c:v>
                </c:pt>
                <c:pt idx="10">
                  <c:v>15.4</c:v>
                </c:pt>
                <c:pt idx="11">
                  <c:v>51.3</c:v>
                </c:pt>
                <c:pt idx="12">
                  <c:v>58.4</c:v>
                </c:pt>
                <c:pt idx="13">
                  <c:v>17</c:v>
                </c:pt>
                <c:pt idx="14">
                  <c:v>25.9</c:v>
                </c:pt>
                <c:pt idx="15">
                  <c:v>75.2</c:v>
                </c:pt>
                <c:pt idx="16">
                  <c:v>51.6</c:v>
                </c:pt>
                <c:pt idx="17">
                  <c:v>38.799999999999997</c:v>
                </c:pt>
                <c:pt idx="18">
                  <c:v>55.6</c:v>
                </c:pt>
                <c:pt idx="19">
                  <c:v>80.8</c:v>
                </c:pt>
                <c:pt idx="20">
                  <c:v>78.5</c:v>
                </c:pt>
                <c:pt idx="21">
                  <c:v>79.400000000000006</c:v>
                </c:pt>
                <c:pt idx="22">
                  <c:v>79.099999999999994</c:v>
                </c:pt>
                <c:pt idx="23">
                  <c:v>78</c:v>
                </c:pt>
                <c:pt idx="24">
                  <c:v>32.4</c:v>
                </c:pt>
                <c:pt idx="25">
                  <c:v>79.8</c:v>
                </c:pt>
                <c:pt idx="26">
                  <c:v>80.2</c:v>
                </c:pt>
                <c:pt idx="27">
                  <c:v>83</c:v>
                </c:pt>
                <c:pt idx="28">
                  <c:v>82.2</c:v>
                </c:pt>
                <c:pt idx="29">
                  <c:v>82</c:v>
                </c:pt>
                <c:pt idx="30">
                  <c:v>82.4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'Mar19'!$C$55:$AG$55</c:f>
              <c:numCache>
                <c:formatCode>0.0</c:formatCode>
                <c:ptCount val="31"/>
                <c:pt idx="0">
                  <c:v>13.1</c:v>
                </c:pt>
                <c:pt idx="1">
                  <c:v>32.799999999999997</c:v>
                </c:pt>
                <c:pt idx="2">
                  <c:v>50.8</c:v>
                </c:pt>
                <c:pt idx="3">
                  <c:v>19.8</c:v>
                </c:pt>
                <c:pt idx="4">
                  <c:v>68.7</c:v>
                </c:pt>
                <c:pt idx="5">
                  <c:v>39.1</c:v>
                </c:pt>
                <c:pt idx="6">
                  <c:v>44.9</c:v>
                </c:pt>
                <c:pt idx="7">
                  <c:v>42.1</c:v>
                </c:pt>
                <c:pt idx="8">
                  <c:v>18.899999999999999</c:v>
                </c:pt>
                <c:pt idx="9">
                  <c:v>40</c:v>
                </c:pt>
                <c:pt idx="10">
                  <c:v>15.8</c:v>
                </c:pt>
                <c:pt idx="11">
                  <c:v>51.1</c:v>
                </c:pt>
                <c:pt idx="12">
                  <c:v>58</c:v>
                </c:pt>
                <c:pt idx="13">
                  <c:v>16.600000000000001</c:v>
                </c:pt>
                <c:pt idx="14">
                  <c:v>25</c:v>
                </c:pt>
                <c:pt idx="15">
                  <c:v>73.400000000000006</c:v>
                </c:pt>
                <c:pt idx="16">
                  <c:v>51.2</c:v>
                </c:pt>
                <c:pt idx="17">
                  <c:v>38.200000000000003</c:v>
                </c:pt>
                <c:pt idx="18">
                  <c:v>53.5</c:v>
                </c:pt>
                <c:pt idx="19">
                  <c:v>79.099999999999994</c:v>
                </c:pt>
                <c:pt idx="20">
                  <c:v>76.900000000000006</c:v>
                </c:pt>
                <c:pt idx="21">
                  <c:v>77.400000000000006</c:v>
                </c:pt>
                <c:pt idx="22">
                  <c:v>76.8</c:v>
                </c:pt>
                <c:pt idx="23">
                  <c:v>76.2</c:v>
                </c:pt>
                <c:pt idx="24">
                  <c:v>31.8</c:v>
                </c:pt>
                <c:pt idx="25">
                  <c:v>77.3</c:v>
                </c:pt>
                <c:pt idx="26">
                  <c:v>80.400000000000006</c:v>
                </c:pt>
                <c:pt idx="27">
                  <c:v>81.099999999999994</c:v>
                </c:pt>
                <c:pt idx="28">
                  <c:v>80.5</c:v>
                </c:pt>
                <c:pt idx="29">
                  <c:v>80.099999999999994</c:v>
                </c:pt>
                <c:pt idx="30">
                  <c:v>80.599999999999994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'Mar19'!$C$56:$AG$56</c:f>
              <c:numCache>
                <c:formatCode>0.0</c:formatCode>
                <c:ptCount val="31"/>
                <c:pt idx="0">
                  <c:v>12.6</c:v>
                </c:pt>
                <c:pt idx="1">
                  <c:v>31.2</c:v>
                </c:pt>
                <c:pt idx="2">
                  <c:v>48</c:v>
                </c:pt>
                <c:pt idx="3">
                  <c:v>18.100000000000001</c:v>
                </c:pt>
                <c:pt idx="4">
                  <c:v>61.2</c:v>
                </c:pt>
                <c:pt idx="5">
                  <c:v>37.700000000000003</c:v>
                </c:pt>
                <c:pt idx="6">
                  <c:v>39.1</c:v>
                </c:pt>
                <c:pt idx="7">
                  <c:v>37.1</c:v>
                </c:pt>
                <c:pt idx="8">
                  <c:v>18.399999999999999</c:v>
                </c:pt>
                <c:pt idx="9">
                  <c:v>36.299999999999997</c:v>
                </c:pt>
                <c:pt idx="10">
                  <c:v>12.9</c:v>
                </c:pt>
                <c:pt idx="11">
                  <c:v>48.2</c:v>
                </c:pt>
                <c:pt idx="12">
                  <c:v>54.8</c:v>
                </c:pt>
                <c:pt idx="13">
                  <c:v>16.2</c:v>
                </c:pt>
                <c:pt idx="14">
                  <c:v>21.6</c:v>
                </c:pt>
                <c:pt idx="15">
                  <c:v>66</c:v>
                </c:pt>
                <c:pt idx="16">
                  <c:v>49</c:v>
                </c:pt>
                <c:pt idx="17">
                  <c:v>36.299999999999997</c:v>
                </c:pt>
                <c:pt idx="18">
                  <c:v>49.7</c:v>
                </c:pt>
                <c:pt idx="19">
                  <c:v>72.3</c:v>
                </c:pt>
                <c:pt idx="20">
                  <c:v>70.8</c:v>
                </c:pt>
                <c:pt idx="21">
                  <c:v>71.2</c:v>
                </c:pt>
                <c:pt idx="22">
                  <c:v>70.599999999999994</c:v>
                </c:pt>
                <c:pt idx="23">
                  <c:v>70.2</c:v>
                </c:pt>
                <c:pt idx="24">
                  <c:v>30.4</c:v>
                </c:pt>
                <c:pt idx="25">
                  <c:v>70.3</c:v>
                </c:pt>
                <c:pt idx="26">
                  <c:v>75.2</c:v>
                </c:pt>
                <c:pt idx="27">
                  <c:v>74.900000000000006</c:v>
                </c:pt>
                <c:pt idx="28">
                  <c:v>74.599999999999994</c:v>
                </c:pt>
                <c:pt idx="29">
                  <c:v>74.099999999999994</c:v>
                </c:pt>
                <c:pt idx="30">
                  <c:v>74.8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'Mar19'!$C$57:$AG$57</c:f>
              <c:numCache>
                <c:formatCode>0.0</c:formatCode>
                <c:ptCount val="31"/>
                <c:pt idx="0">
                  <c:v>6.2</c:v>
                </c:pt>
                <c:pt idx="1">
                  <c:v>17.899999999999999</c:v>
                </c:pt>
                <c:pt idx="2">
                  <c:v>28.1</c:v>
                </c:pt>
                <c:pt idx="3">
                  <c:v>9</c:v>
                </c:pt>
                <c:pt idx="4">
                  <c:v>34.6</c:v>
                </c:pt>
                <c:pt idx="5">
                  <c:v>20.100000000000001</c:v>
                </c:pt>
                <c:pt idx="6">
                  <c:v>18.399999999999999</c:v>
                </c:pt>
                <c:pt idx="7">
                  <c:v>17.600000000000001</c:v>
                </c:pt>
                <c:pt idx="8">
                  <c:v>9.6</c:v>
                </c:pt>
                <c:pt idx="9">
                  <c:v>17.3</c:v>
                </c:pt>
                <c:pt idx="10">
                  <c:v>8.4</c:v>
                </c:pt>
                <c:pt idx="11">
                  <c:v>30</c:v>
                </c:pt>
                <c:pt idx="12">
                  <c:v>28.8</c:v>
                </c:pt>
                <c:pt idx="13">
                  <c:v>8.3000000000000007</c:v>
                </c:pt>
                <c:pt idx="14">
                  <c:v>9.8000000000000007</c:v>
                </c:pt>
                <c:pt idx="15">
                  <c:v>38.6</c:v>
                </c:pt>
                <c:pt idx="16">
                  <c:v>28.1</c:v>
                </c:pt>
                <c:pt idx="17">
                  <c:v>22.1</c:v>
                </c:pt>
                <c:pt idx="18">
                  <c:v>29.5</c:v>
                </c:pt>
                <c:pt idx="19">
                  <c:v>42.6</c:v>
                </c:pt>
                <c:pt idx="20">
                  <c:v>41.7</c:v>
                </c:pt>
                <c:pt idx="21">
                  <c:v>42</c:v>
                </c:pt>
                <c:pt idx="22">
                  <c:v>41.8</c:v>
                </c:pt>
                <c:pt idx="23">
                  <c:v>41.4</c:v>
                </c:pt>
                <c:pt idx="24">
                  <c:v>15.5</c:v>
                </c:pt>
                <c:pt idx="25">
                  <c:v>36.4</c:v>
                </c:pt>
                <c:pt idx="26">
                  <c:v>44.4</c:v>
                </c:pt>
                <c:pt idx="27">
                  <c:v>42.9</c:v>
                </c:pt>
                <c:pt idx="28">
                  <c:v>43.8</c:v>
                </c:pt>
                <c:pt idx="29">
                  <c:v>43.3</c:v>
                </c:pt>
                <c:pt idx="30">
                  <c:v>43.4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49688"/>
        <c:axId val="1011559488"/>
      </c:barChart>
      <c:catAx>
        <c:axId val="101154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9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59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968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'Apr19'!$C$3:$AG$3</c:f>
              <c:numCache>
                <c:formatCode>0.0</c:formatCode>
                <c:ptCount val="31"/>
                <c:pt idx="0">
                  <c:v>44.2</c:v>
                </c:pt>
                <c:pt idx="1">
                  <c:v>43.7</c:v>
                </c:pt>
                <c:pt idx="2">
                  <c:v>52.7</c:v>
                </c:pt>
                <c:pt idx="3">
                  <c:v>0.7</c:v>
                </c:pt>
                <c:pt idx="4">
                  <c:v>48.4</c:v>
                </c:pt>
                <c:pt idx="5">
                  <c:v>51.2</c:v>
                </c:pt>
                <c:pt idx="6">
                  <c:v>11.7</c:v>
                </c:pt>
                <c:pt idx="7">
                  <c:v>52.9</c:v>
                </c:pt>
                <c:pt idx="8">
                  <c:v>50.8</c:v>
                </c:pt>
                <c:pt idx="9">
                  <c:v>52.1</c:v>
                </c:pt>
                <c:pt idx="10">
                  <c:v>51.3</c:v>
                </c:pt>
                <c:pt idx="11">
                  <c:v>52.4</c:v>
                </c:pt>
                <c:pt idx="12">
                  <c:v>51.2</c:v>
                </c:pt>
                <c:pt idx="13">
                  <c:v>34.299999999999997</c:v>
                </c:pt>
                <c:pt idx="14">
                  <c:v>44.8</c:v>
                </c:pt>
                <c:pt idx="15">
                  <c:v>44.4</c:v>
                </c:pt>
                <c:pt idx="16">
                  <c:v>53</c:v>
                </c:pt>
                <c:pt idx="17">
                  <c:v>44.5</c:v>
                </c:pt>
                <c:pt idx="18">
                  <c:v>52.2</c:v>
                </c:pt>
                <c:pt idx="19">
                  <c:v>43.6</c:v>
                </c:pt>
                <c:pt idx="20">
                  <c:v>49.2</c:v>
                </c:pt>
                <c:pt idx="21">
                  <c:v>45.2</c:v>
                </c:pt>
                <c:pt idx="22">
                  <c:v>51.3</c:v>
                </c:pt>
                <c:pt idx="23">
                  <c:v>51.5</c:v>
                </c:pt>
                <c:pt idx="24">
                  <c:v>51.6</c:v>
                </c:pt>
                <c:pt idx="25">
                  <c:v>48.6</c:v>
                </c:pt>
                <c:pt idx="26">
                  <c:v>53</c:v>
                </c:pt>
                <c:pt idx="27">
                  <c:v>53</c:v>
                </c:pt>
                <c:pt idx="28">
                  <c:v>53</c:v>
                </c:pt>
                <c:pt idx="29">
                  <c:v>53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'Apr19'!$C$4:$AG$4</c:f>
              <c:numCache>
                <c:formatCode>0.0</c:formatCode>
                <c:ptCount val="31"/>
                <c:pt idx="0">
                  <c:v>247</c:v>
                </c:pt>
                <c:pt idx="1">
                  <c:v>230.7</c:v>
                </c:pt>
                <c:pt idx="2">
                  <c:v>134.1</c:v>
                </c:pt>
                <c:pt idx="3">
                  <c:v>4.4000000000000004</c:v>
                </c:pt>
                <c:pt idx="4">
                  <c:v>110.7</c:v>
                </c:pt>
                <c:pt idx="5">
                  <c:v>274.7</c:v>
                </c:pt>
                <c:pt idx="6">
                  <c:v>53.699999999999996</c:v>
                </c:pt>
                <c:pt idx="7">
                  <c:v>190.79999999999998</c:v>
                </c:pt>
                <c:pt idx="8">
                  <c:v>107.6</c:v>
                </c:pt>
                <c:pt idx="9">
                  <c:v>211.89999999999998</c:v>
                </c:pt>
                <c:pt idx="10">
                  <c:v>182.89999999999998</c:v>
                </c:pt>
                <c:pt idx="11">
                  <c:v>197.3</c:v>
                </c:pt>
                <c:pt idx="12">
                  <c:v>196.29999999999998</c:v>
                </c:pt>
                <c:pt idx="13">
                  <c:v>142</c:v>
                </c:pt>
                <c:pt idx="14">
                  <c:v>324.89999999999998</c:v>
                </c:pt>
                <c:pt idx="15">
                  <c:v>192.79999999999998</c:v>
                </c:pt>
                <c:pt idx="16">
                  <c:v>284.89999999999998</c:v>
                </c:pt>
                <c:pt idx="17">
                  <c:v>299.5</c:v>
                </c:pt>
                <c:pt idx="18">
                  <c:v>237.5</c:v>
                </c:pt>
                <c:pt idx="19">
                  <c:v>325.09999999999997</c:v>
                </c:pt>
                <c:pt idx="20">
                  <c:v>236.60000000000002</c:v>
                </c:pt>
                <c:pt idx="21">
                  <c:v>299.3</c:v>
                </c:pt>
                <c:pt idx="22">
                  <c:v>268.5</c:v>
                </c:pt>
                <c:pt idx="23">
                  <c:v>196.4</c:v>
                </c:pt>
                <c:pt idx="24">
                  <c:v>259</c:v>
                </c:pt>
                <c:pt idx="25">
                  <c:v>171.2</c:v>
                </c:pt>
                <c:pt idx="26">
                  <c:v>190.7</c:v>
                </c:pt>
                <c:pt idx="27">
                  <c:v>184.6</c:v>
                </c:pt>
                <c:pt idx="28">
                  <c:v>251.7</c:v>
                </c:pt>
                <c:pt idx="29">
                  <c:v>223.10000000000002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48512"/>
        <c:axId val="1011559096"/>
        <c:axId val="989435992"/>
      </c:bar3DChart>
      <c:catAx>
        <c:axId val="10115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90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59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8512"/>
        <c:crossesAt val="1"/>
        <c:crossBetween val="between"/>
      </c:valAx>
      <c:serAx>
        <c:axId val="989435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590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'Okt14'!$C$54:$AG$54</c:f>
              <c:numCache>
                <c:formatCode>0.0</c:formatCode>
                <c:ptCount val="31"/>
                <c:pt idx="0">
                  <c:v>57.6</c:v>
                </c:pt>
                <c:pt idx="1">
                  <c:v>59.1</c:v>
                </c:pt>
                <c:pt idx="2">
                  <c:v>61.1</c:v>
                </c:pt>
                <c:pt idx="3">
                  <c:v>58.5</c:v>
                </c:pt>
                <c:pt idx="4">
                  <c:v>41.9</c:v>
                </c:pt>
                <c:pt idx="5">
                  <c:v>55.8</c:v>
                </c:pt>
                <c:pt idx="6">
                  <c:v>31.8</c:v>
                </c:pt>
                <c:pt idx="7">
                  <c:v>44.5</c:v>
                </c:pt>
                <c:pt idx="8">
                  <c:v>45.3</c:v>
                </c:pt>
                <c:pt idx="9">
                  <c:v>39.299999999999997</c:v>
                </c:pt>
                <c:pt idx="10">
                  <c:v>28</c:v>
                </c:pt>
                <c:pt idx="11">
                  <c:v>28.3</c:v>
                </c:pt>
                <c:pt idx="12">
                  <c:v>13.8</c:v>
                </c:pt>
                <c:pt idx="13">
                  <c:v>50.4</c:v>
                </c:pt>
                <c:pt idx="14">
                  <c:v>29.8</c:v>
                </c:pt>
                <c:pt idx="15">
                  <c:v>17.7</c:v>
                </c:pt>
                <c:pt idx="16">
                  <c:v>44.7</c:v>
                </c:pt>
                <c:pt idx="17">
                  <c:v>55.1</c:v>
                </c:pt>
                <c:pt idx="18">
                  <c:v>52.2</c:v>
                </c:pt>
                <c:pt idx="19">
                  <c:v>36.4</c:v>
                </c:pt>
                <c:pt idx="20">
                  <c:v>33.1</c:v>
                </c:pt>
                <c:pt idx="21">
                  <c:v>21.2</c:v>
                </c:pt>
                <c:pt idx="22">
                  <c:v>42.8</c:v>
                </c:pt>
                <c:pt idx="23">
                  <c:v>50.333333333333336</c:v>
                </c:pt>
                <c:pt idx="24">
                  <c:v>19.600000000000001</c:v>
                </c:pt>
                <c:pt idx="25">
                  <c:v>30.5</c:v>
                </c:pt>
                <c:pt idx="26">
                  <c:v>12.9</c:v>
                </c:pt>
                <c:pt idx="27">
                  <c:v>46.4</c:v>
                </c:pt>
                <c:pt idx="28">
                  <c:v>47.9</c:v>
                </c:pt>
                <c:pt idx="29">
                  <c:v>43.7</c:v>
                </c:pt>
                <c:pt idx="30">
                  <c:v>46.1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'Okt14'!$C$55:$AG$55</c:f>
              <c:numCache>
                <c:formatCode>0.0</c:formatCode>
                <c:ptCount val="31"/>
                <c:pt idx="0">
                  <c:v>57</c:v>
                </c:pt>
                <c:pt idx="1">
                  <c:v>59.4</c:v>
                </c:pt>
                <c:pt idx="2">
                  <c:v>60</c:v>
                </c:pt>
                <c:pt idx="3">
                  <c:v>57.9</c:v>
                </c:pt>
                <c:pt idx="4">
                  <c:v>41.9</c:v>
                </c:pt>
                <c:pt idx="5">
                  <c:v>55.8</c:v>
                </c:pt>
                <c:pt idx="6">
                  <c:v>31.5</c:v>
                </c:pt>
                <c:pt idx="7">
                  <c:v>43.7</c:v>
                </c:pt>
                <c:pt idx="8">
                  <c:v>45.5</c:v>
                </c:pt>
                <c:pt idx="9">
                  <c:v>39.4</c:v>
                </c:pt>
                <c:pt idx="10">
                  <c:v>27</c:v>
                </c:pt>
                <c:pt idx="11">
                  <c:v>27.7</c:v>
                </c:pt>
                <c:pt idx="12">
                  <c:v>13.6</c:v>
                </c:pt>
                <c:pt idx="13">
                  <c:v>49.9</c:v>
                </c:pt>
                <c:pt idx="14">
                  <c:v>29.6</c:v>
                </c:pt>
                <c:pt idx="15">
                  <c:v>17.5</c:v>
                </c:pt>
                <c:pt idx="16">
                  <c:v>44.1</c:v>
                </c:pt>
                <c:pt idx="17">
                  <c:v>54.7</c:v>
                </c:pt>
                <c:pt idx="18">
                  <c:v>52</c:v>
                </c:pt>
                <c:pt idx="19">
                  <c:v>36.4</c:v>
                </c:pt>
                <c:pt idx="20">
                  <c:v>33</c:v>
                </c:pt>
                <c:pt idx="21">
                  <c:v>20.7</c:v>
                </c:pt>
                <c:pt idx="22">
                  <c:v>42.5</c:v>
                </c:pt>
                <c:pt idx="23">
                  <c:v>50.333333333333336</c:v>
                </c:pt>
                <c:pt idx="24">
                  <c:v>19.399999999999999</c:v>
                </c:pt>
                <c:pt idx="25">
                  <c:v>30</c:v>
                </c:pt>
                <c:pt idx="26">
                  <c:v>12.7</c:v>
                </c:pt>
                <c:pt idx="27">
                  <c:v>46.4</c:v>
                </c:pt>
                <c:pt idx="28">
                  <c:v>47.8</c:v>
                </c:pt>
                <c:pt idx="29">
                  <c:v>43.3</c:v>
                </c:pt>
                <c:pt idx="30">
                  <c:v>46.1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'Okt14'!$C$56:$AG$56</c:f>
              <c:numCache>
                <c:formatCode>0.0</c:formatCode>
                <c:ptCount val="31"/>
                <c:pt idx="0">
                  <c:v>52.2</c:v>
                </c:pt>
                <c:pt idx="1">
                  <c:v>54.9</c:v>
                </c:pt>
                <c:pt idx="2">
                  <c:v>54.2</c:v>
                </c:pt>
                <c:pt idx="3">
                  <c:v>52.3</c:v>
                </c:pt>
                <c:pt idx="4">
                  <c:v>41.4</c:v>
                </c:pt>
                <c:pt idx="5">
                  <c:v>52.4</c:v>
                </c:pt>
                <c:pt idx="6">
                  <c:v>29.9</c:v>
                </c:pt>
                <c:pt idx="7">
                  <c:v>39.4</c:v>
                </c:pt>
                <c:pt idx="8">
                  <c:v>43.7</c:v>
                </c:pt>
                <c:pt idx="9">
                  <c:v>38</c:v>
                </c:pt>
                <c:pt idx="10">
                  <c:v>26</c:v>
                </c:pt>
                <c:pt idx="11">
                  <c:v>26.8</c:v>
                </c:pt>
                <c:pt idx="12">
                  <c:v>13.3</c:v>
                </c:pt>
                <c:pt idx="13">
                  <c:v>44</c:v>
                </c:pt>
                <c:pt idx="14">
                  <c:v>28.9</c:v>
                </c:pt>
                <c:pt idx="15">
                  <c:v>17.100000000000001</c:v>
                </c:pt>
                <c:pt idx="16">
                  <c:v>40.6</c:v>
                </c:pt>
                <c:pt idx="17">
                  <c:v>47.7</c:v>
                </c:pt>
                <c:pt idx="18">
                  <c:v>46.4</c:v>
                </c:pt>
                <c:pt idx="19">
                  <c:v>35.5</c:v>
                </c:pt>
                <c:pt idx="20">
                  <c:v>29.9</c:v>
                </c:pt>
                <c:pt idx="21">
                  <c:v>18.5</c:v>
                </c:pt>
                <c:pt idx="22">
                  <c:v>36.9</c:v>
                </c:pt>
                <c:pt idx="23">
                  <c:v>50.333333333333336</c:v>
                </c:pt>
                <c:pt idx="24">
                  <c:v>19</c:v>
                </c:pt>
                <c:pt idx="25">
                  <c:v>25.2</c:v>
                </c:pt>
                <c:pt idx="26">
                  <c:v>12.5</c:v>
                </c:pt>
                <c:pt idx="27">
                  <c:v>41.5</c:v>
                </c:pt>
                <c:pt idx="28">
                  <c:v>42.1</c:v>
                </c:pt>
                <c:pt idx="29">
                  <c:v>37.299999999999997</c:v>
                </c:pt>
                <c:pt idx="30">
                  <c:v>40.5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'Okt14'!$C$57:$AG$57</c:f>
              <c:numCache>
                <c:formatCode>0.0</c:formatCode>
                <c:ptCount val="31"/>
                <c:pt idx="0">
                  <c:v>24</c:v>
                </c:pt>
                <c:pt idx="1">
                  <c:v>31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30</c:v>
                </c:pt>
                <c:pt idx="6">
                  <c:v>15</c:v>
                </c:pt>
                <c:pt idx="7">
                  <c:v>19</c:v>
                </c:pt>
                <c:pt idx="8">
                  <c:v>27</c:v>
                </c:pt>
                <c:pt idx="9">
                  <c:v>18</c:v>
                </c:pt>
                <c:pt idx="10">
                  <c:v>12</c:v>
                </c:pt>
                <c:pt idx="11">
                  <c:v>13</c:v>
                </c:pt>
                <c:pt idx="12">
                  <c:v>7</c:v>
                </c:pt>
                <c:pt idx="13">
                  <c:v>24</c:v>
                </c:pt>
                <c:pt idx="14">
                  <c:v>16</c:v>
                </c:pt>
                <c:pt idx="15">
                  <c:v>9</c:v>
                </c:pt>
                <c:pt idx="16">
                  <c:v>16</c:v>
                </c:pt>
                <c:pt idx="17">
                  <c:v>26</c:v>
                </c:pt>
                <c:pt idx="18">
                  <c:v>24</c:v>
                </c:pt>
                <c:pt idx="19">
                  <c:v>18</c:v>
                </c:pt>
                <c:pt idx="20">
                  <c:v>15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9</c:v>
                </c:pt>
                <c:pt idx="25">
                  <c:v>12</c:v>
                </c:pt>
                <c:pt idx="26">
                  <c:v>6</c:v>
                </c:pt>
                <c:pt idx="27">
                  <c:v>20</c:v>
                </c:pt>
                <c:pt idx="28">
                  <c:v>19</c:v>
                </c:pt>
                <c:pt idx="29">
                  <c:v>15</c:v>
                </c:pt>
                <c:pt idx="3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41936"/>
        <c:axId val="35638408"/>
      </c:barChart>
      <c:catAx>
        <c:axId val="3564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38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638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4193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'Apr19'!$C$54:$AG$54</c:f>
              <c:numCache>
                <c:formatCode>0.0</c:formatCode>
                <c:ptCount val="31"/>
                <c:pt idx="0">
                  <c:v>70.2</c:v>
                </c:pt>
                <c:pt idx="1">
                  <c:v>64.3</c:v>
                </c:pt>
                <c:pt idx="2">
                  <c:v>37.700000000000003</c:v>
                </c:pt>
                <c:pt idx="3">
                  <c:v>1.3</c:v>
                </c:pt>
                <c:pt idx="4">
                  <c:v>34.299999999999997</c:v>
                </c:pt>
                <c:pt idx="5">
                  <c:v>82</c:v>
                </c:pt>
                <c:pt idx="6">
                  <c:v>15.6</c:v>
                </c:pt>
                <c:pt idx="7">
                  <c:v>56.5</c:v>
                </c:pt>
                <c:pt idx="8">
                  <c:v>32.299999999999997</c:v>
                </c:pt>
                <c:pt idx="9">
                  <c:v>59.8</c:v>
                </c:pt>
                <c:pt idx="10">
                  <c:v>53.5</c:v>
                </c:pt>
                <c:pt idx="11">
                  <c:v>56.2</c:v>
                </c:pt>
                <c:pt idx="12">
                  <c:v>56.5</c:v>
                </c:pt>
                <c:pt idx="13">
                  <c:v>41.6</c:v>
                </c:pt>
                <c:pt idx="14">
                  <c:v>95.5</c:v>
                </c:pt>
                <c:pt idx="15">
                  <c:v>54.2</c:v>
                </c:pt>
                <c:pt idx="16">
                  <c:v>83.7</c:v>
                </c:pt>
                <c:pt idx="17">
                  <c:v>85.6</c:v>
                </c:pt>
                <c:pt idx="18">
                  <c:v>66</c:v>
                </c:pt>
                <c:pt idx="19">
                  <c:v>95.3</c:v>
                </c:pt>
                <c:pt idx="20">
                  <c:v>67.400000000000006</c:v>
                </c:pt>
                <c:pt idx="21">
                  <c:v>86.1</c:v>
                </c:pt>
                <c:pt idx="22">
                  <c:v>79.7</c:v>
                </c:pt>
                <c:pt idx="23">
                  <c:v>56.9</c:v>
                </c:pt>
                <c:pt idx="24">
                  <c:v>75.2</c:v>
                </c:pt>
                <c:pt idx="25">
                  <c:v>50.8</c:v>
                </c:pt>
                <c:pt idx="26">
                  <c:v>55.4</c:v>
                </c:pt>
                <c:pt idx="27">
                  <c:v>54</c:v>
                </c:pt>
                <c:pt idx="28">
                  <c:v>70.900000000000006</c:v>
                </c:pt>
                <c:pt idx="29">
                  <c:v>65.8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'Apr19'!$C$55:$AG$55</c:f>
              <c:numCache>
                <c:formatCode>0.0</c:formatCode>
                <c:ptCount val="31"/>
                <c:pt idx="0">
                  <c:v>69.5</c:v>
                </c:pt>
                <c:pt idx="1">
                  <c:v>64.400000000000006</c:v>
                </c:pt>
                <c:pt idx="2">
                  <c:v>37.4</c:v>
                </c:pt>
                <c:pt idx="3">
                  <c:v>1.3</c:v>
                </c:pt>
                <c:pt idx="4">
                  <c:v>32.6</c:v>
                </c:pt>
                <c:pt idx="5">
                  <c:v>80.099999999999994</c:v>
                </c:pt>
                <c:pt idx="6">
                  <c:v>15.3</c:v>
                </c:pt>
                <c:pt idx="7">
                  <c:v>56.1</c:v>
                </c:pt>
                <c:pt idx="8">
                  <c:v>32.200000000000003</c:v>
                </c:pt>
                <c:pt idx="9">
                  <c:v>59.4</c:v>
                </c:pt>
                <c:pt idx="10">
                  <c:v>53.3</c:v>
                </c:pt>
                <c:pt idx="11">
                  <c:v>55.7</c:v>
                </c:pt>
                <c:pt idx="12">
                  <c:v>56</c:v>
                </c:pt>
                <c:pt idx="13">
                  <c:v>40.799999999999997</c:v>
                </c:pt>
                <c:pt idx="14">
                  <c:v>93.8</c:v>
                </c:pt>
                <c:pt idx="15">
                  <c:v>53.8</c:v>
                </c:pt>
                <c:pt idx="16">
                  <c:v>82.1</c:v>
                </c:pt>
                <c:pt idx="17">
                  <c:v>85.5</c:v>
                </c:pt>
                <c:pt idx="18">
                  <c:v>65.8</c:v>
                </c:pt>
                <c:pt idx="19">
                  <c:v>93.6</c:v>
                </c:pt>
                <c:pt idx="20">
                  <c:v>66.7</c:v>
                </c:pt>
                <c:pt idx="21">
                  <c:v>85.9</c:v>
                </c:pt>
                <c:pt idx="22">
                  <c:v>79.400000000000006</c:v>
                </c:pt>
                <c:pt idx="23">
                  <c:v>53.9</c:v>
                </c:pt>
                <c:pt idx="24">
                  <c:v>73.2</c:v>
                </c:pt>
                <c:pt idx="25">
                  <c:v>50</c:v>
                </c:pt>
                <c:pt idx="26">
                  <c:v>54.8</c:v>
                </c:pt>
                <c:pt idx="27">
                  <c:v>53.1</c:v>
                </c:pt>
                <c:pt idx="28">
                  <c:v>70.900000000000006</c:v>
                </c:pt>
                <c:pt idx="29">
                  <c:v>65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'Apr19'!$C$56:$AG$56</c:f>
              <c:numCache>
                <c:formatCode>0.0</c:formatCode>
                <c:ptCount val="31"/>
                <c:pt idx="0">
                  <c:v>66.8</c:v>
                </c:pt>
                <c:pt idx="1">
                  <c:v>63.4</c:v>
                </c:pt>
                <c:pt idx="2">
                  <c:v>37.1</c:v>
                </c:pt>
                <c:pt idx="3">
                  <c:v>1.3</c:v>
                </c:pt>
                <c:pt idx="4">
                  <c:v>28.1</c:v>
                </c:pt>
                <c:pt idx="5">
                  <c:v>74</c:v>
                </c:pt>
                <c:pt idx="6">
                  <c:v>15</c:v>
                </c:pt>
                <c:pt idx="7">
                  <c:v>54.5</c:v>
                </c:pt>
                <c:pt idx="8">
                  <c:v>29.6</c:v>
                </c:pt>
                <c:pt idx="9">
                  <c:v>58.1</c:v>
                </c:pt>
                <c:pt idx="10">
                  <c:v>50.9</c:v>
                </c:pt>
                <c:pt idx="11">
                  <c:v>54.2</c:v>
                </c:pt>
                <c:pt idx="12">
                  <c:v>54.7</c:v>
                </c:pt>
                <c:pt idx="13">
                  <c:v>39.299999999999997</c:v>
                </c:pt>
                <c:pt idx="14">
                  <c:v>86.6</c:v>
                </c:pt>
                <c:pt idx="15">
                  <c:v>53.1</c:v>
                </c:pt>
                <c:pt idx="16">
                  <c:v>76.599999999999994</c:v>
                </c:pt>
                <c:pt idx="17">
                  <c:v>81</c:v>
                </c:pt>
                <c:pt idx="18">
                  <c:v>65.099999999999994</c:v>
                </c:pt>
                <c:pt idx="19">
                  <c:v>86.8</c:v>
                </c:pt>
                <c:pt idx="20">
                  <c:v>65.599999999999994</c:v>
                </c:pt>
                <c:pt idx="21">
                  <c:v>81.900000000000006</c:v>
                </c:pt>
                <c:pt idx="22">
                  <c:v>74.2</c:v>
                </c:pt>
                <c:pt idx="23">
                  <c:v>53</c:v>
                </c:pt>
                <c:pt idx="24">
                  <c:v>68.2</c:v>
                </c:pt>
                <c:pt idx="25">
                  <c:v>47.8</c:v>
                </c:pt>
                <c:pt idx="26">
                  <c:v>53.5</c:v>
                </c:pt>
                <c:pt idx="27">
                  <c:v>51.4</c:v>
                </c:pt>
                <c:pt idx="28">
                  <c:v>70.7</c:v>
                </c:pt>
                <c:pt idx="29">
                  <c:v>60.8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'Apr19'!$C$57:$AG$57</c:f>
              <c:numCache>
                <c:formatCode>0.0</c:formatCode>
                <c:ptCount val="31"/>
                <c:pt idx="0">
                  <c:v>40.5</c:v>
                </c:pt>
                <c:pt idx="1">
                  <c:v>38.6</c:v>
                </c:pt>
                <c:pt idx="2">
                  <c:v>21.9</c:v>
                </c:pt>
                <c:pt idx="3">
                  <c:v>0.5</c:v>
                </c:pt>
                <c:pt idx="4">
                  <c:v>15.7</c:v>
                </c:pt>
                <c:pt idx="5">
                  <c:v>38.6</c:v>
                </c:pt>
                <c:pt idx="6">
                  <c:v>7.8</c:v>
                </c:pt>
                <c:pt idx="7">
                  <c:v>23.7</c:v>
                </c:pt>
                <c:pt idx="8">
                  <c:v>13.5</c:v>
                </c:pt>
                <c:pt idx="9">
                  <c:v>34.6</c:v>
                </c:pt>
                <c:pt idx="10">
                  <c:v>25.2</c:v>
                </c:pt>
                <c:pt idx="11">
                  <c:v>31.2</c:v>
                </c:pt>
                <c:pt idx="12">
                  <c:v>29.1</c:v>
                </c:pt>
                <c:pt idx="13">
                  <c:v>20.3</c:v>
                </c:pt>
                <c:pt idx="14">
                  <c:v>49</c:v>
                </c:pt>
                <c:pt idx="15">
                  <c:v>31.7</c:v>
                </c:pt>
                <c:pt idx="16">
                  <c:v>42.5</c:v>
                </c:pt>
                <c:pt idx="17">
                  <c:v>47.4</c:v>
                </c:pt>
                <c:pt idx="18">
                  <c:v>40.6</c:v>
                </c:pt>
                <c:pt idx="19">
                  <c:v>49.4</c:v>
                </c:pt>
                <c:pt idx="20">
                  <c:v>36.9</c:v>
                </c:pt>
                <c:pt idx="21">
                  <c:v>45.4</c:v>
                </c:pt>
                <c:pt idx="22">
                  <c:v>35.200000000000003</c:v>
                </c:pt>
                <c:pt idx="23">
                  <c:v>32.6</c:v>
                </c:pt>
                <c:pt idx="24">
                  <c:v>42.4</c:v>
                </c:pt>
                <c:pt idx="25">
                  <c:v>22.6</c:v>
                </c:pt>
                <c:pt idx="26">
                  <c:v>27</c:v>
                </c:pt>
                <c:pt idx="27">
                  <c:v>26.1</c:v>
                </c:pt>
                <c:pt idx="28">
                  <c:v>39.200000000000003</c:v>
                </c:pt>
                <c:pt idx="29">
                  <c:v>31.5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58704"/>
        <c:axId val="1011552432"/>
      </c:barChart>
      <c:catAx>
        <c:axId val="101155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2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52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87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'Mai19'!$C$3:$AG$3</c:f>
              <c:numCache>
                <c:formatCode>0.0</c:formatCode>
                <c:ptCount val="31"/>
                <c:pt idx="0">
                  <c:v>44.2</c:v>
                </c:pt>
                <c:pt idx="1">
                  <c:v>50.6</c:v>
                </c:pt>
                <c:pt idx="2">
                  <c:v>53</c:v>
                </c:pt>
                <c:pt idx="3">
                  <c:v>52.9</c:v>
                </c:pt>
                <c:pt idx="4">
                  <c:v>53</c:v>
                </c:pt>
                <c:pt idx="5">
                  <c:v>53</c:v>
                </c:pt>
                <c:pt idx="6">
                  <c:v>52.4</c:v>
                </c:pt>
                <c:pt idx="7">
                  <c:v>15.1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52.7</c:v>
                </c:pt>
                <c:pt idx="14">
                  <c:v>52.7</c:v>
                </c:pt>
                <c:pt idx="15">
                  <c:v>53</c:v>
                </c:pt>
                <c:pt idx="16">
                  <c:v>37.9</c:v>
                </c:pt>
                <c:pt idx="17">
                  <c:v>31.7</c:v>
                </c:pt>
                <c:pt idx="18">
                  <c:v>51.8</c:v>
                </c:pt>
                <c:pt idx="19">
                  <c:v>14.5</c:v>
                </c:pt>
                <c:pt idx="20">
                  <c:v>53</c:v>
                </c:pt>
                <c:pt idx="21">
                  <c:v>52.5</c:v>
                </c:pt>
                <c:pt idx="22">
                  <c:v>45.8</c:v>
                </c:pt>
                <c:pt idx="23">
                  <c:v>47.7</c:v>
                </c:pt>
                <c:pt idx="24">
                  <c:v>53</c:v>
                </c:pt>
                <c:pt idx="25">
                  <c:v>49.8</c:v>
                </c:pt>
                <c:pt idx="26">
                  <c:v>47.9</c:v>
                </c:pt>
                <c:pt idx="27">
                  <c:v>19.899999999999999</c:v>
                </c:pt>
                <c:pt idx="28">
                  <c:v>53</c:v>
                </c:pt>
                <c:pt idx="29">
                  <c:v>53</c:v>
                </c:pt>
                <c:pt idx="30">
                  <c:v>45.8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'Mai19'!$C$4:$AG$4</c:f>
              <c:numCache>
                <c:formatCode>0.0</c:formatCode>
                <c:ptCount val="31"/>
                <c:pt idx="0">
                  <c:v>349.9</c:v>
                </c:pt>
                <c:pt idx="1">
                  <c:v>148.9</c:v>
                </c:pt>
                <c:pt idx="2">
                  <c:v>207.39999999999998</c:v>
                </c:pt>
                <c:pt idx="3">
                  <c:v>139</c:v>
                </c:pt>
                <c:pt idx="4">
                  <c:v>131.80000000000001</c:v>
                </c:pt>
                <c:pt idx="5">
                  <c:v>276.7</c:v>
                </c:pt>
                <c:pt idx="6">
                  <c:v>315.90000000000003</c:v>
                </c:pt>
                <c:pt idx="7">
                  <c:v>80.5</c:v>
                </c:pt>
                <c:pt idx="8">
                  <c:v>226.3</c:v>
                </c:pt>
                <c:pt idx="9">
                  <c:v>247.89999999999998</c:v>
                </c:pt>
                <c:pt idx="10">
                  <c:v>169</c:v>
                </c:pt>
                <c:pt idx="11">
                  <c:v>223.5</c:v>
                </c:pt>
                <c:pt idx="12">
                  <c:v>264.2</c:v>
                </c:pt>
                <c:pt idx="13">
                  <c:v>374.19999999999993</c:v>
                </c:pt>
                <c:pt idx="14">
                  <c:v>153.60000000000002</c:v>
                </c:pt>
                <c:pt idx="15">
                  <c:v>324.2</c:v>
                </c:pt>
                <c:pt idx="16">
                  <c:v>210.1</c:v>
                </c:pt>
                <c:pt idx="17">
                  <c:v>182</c:v>
                </c:pt>
                <c:pt idx="18">
                  <c:v>145.20000000000002</c:v>
                </c:pt>
                <c:pt idx="19">
                  <c:v>68</c:v>
                </c:pt>
                <c:pt idx="20">
                  <c:v>170.5</c:v>
                </c:pt>
                <c:pt idx="21">
                  <c:v>351.3</c:v>
                </c:pt>
                <c:pt idx="22">
                  <c:v>363.9</c:v>
                </c:pt>
                <c:pt idx="23">
                  <c:v>324.69999999999993</c:v>
                </c:pt>
                <c:pt idx="24">
                  <c:v>212.00000000000003</c:v>
                </c:pt>
                <c:pt idx="25">
                  <c:v>163.1</c:v>
                </c:pt>
                <c:pt idx="26">
                  <c:v>218.4</c:v>
                </c:pt>
                <c:pt idx="27">
                  <c:v>77.7</c:v>
                </c:pt>
                <c:pt idx="28">
                  <c:v>186.2</c:v>
                </c:pt>
                <c:pt idx="29">
                  <c:v>371.1</c:v>
                </c:pt>
                <c:pt idx="30">
                  <c:v>371.70000000000005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55568"/>
        <c:axId val="1011548904"/>
        <c:axId val="989436416"/>
      </c:bar3DChart>
      <c:catAx>
        <c:axId val="101155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89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48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5568"/>
        <c:crossesAt val="1"/>
        <c:crossBetween val="between"/>
      </c:valAx>
      <c:serAx>
        <c:axId val="98943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489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'Mai19'!$C$54:$AG$54</c:f>
              <c:numCache>
                <c:formatCode>0.0</c:formatCode>
                <c:ptCount val="31"/>
                <c:pt idx="0">
                  <c:v>102.5</c:v>
                </c:pt>
                <c:pt idx="1">
                  <c:v>41.9</c:v>
                </c:pt>
                <c:pt idx="2">
                  <c:v>60</c:v>
                </c:pt>
                <c:pt idx="3">
                  <c:v>40</c:v>
                </c:pt>
                <c:pt idx="4">
                  <c:v>37.5</c:v>
                </c:pt>
                <c:pt idx="5">
                  <c:v>78</c:v>
                </c:pt>
                <c:pt idx="6">
                  <c:v>89.9</c:v>
                </c:pt>
                <c:pt idx="7">
                  <c:v>23.4</c:v>
                </c:pt>
                <c:pt idx="8">
                  <c:v>66.400000000000006</c:v>
                </c:pt>
                <c:pt idx="9">
                  <c:v>72.3</c:v>
                </c:pt>
                <c:pt idx="10">
                  <c:v>49.6</c:v>
                </c:pt>
                <c:pt idx="11">
                  <c:v>63.9</c:v>
                </c:pt>
                <c:pt idx="12">
                  <c:v>76.599999999999994</c:v>
                </c:pt>
                <c:pt idx="13">
                  <c:v>109.2</c:v>
                </c:pt>
                <c:pt idx="14">
                  <c:v>42</c:v>
                </c:pt>
                <c:pt idx="15">
                  <c:v>94.2</c:v>
                </c:pt>
                <c:pt idx="16">
                  <c:v>60</c:v>
                </c:pt>
                <c:pt idx="17">
                  <c:v>53</c:v>
                </c:pt>
                <c:pt idx="18">
                  <c:v>42.6</c:v>
                </c:pt>
                <c:pt idx="19">
                  <c:v>19.8</c:v>
                </c:pt>
                <c:pt idx="20">
                  <c:v>50.1</c:v>
                </c:pt>
                <c:pt idx="21">
                  <c:v>101.5</c:v>
                </c:pt>
                <c:pt idx="22">
                  <c:v>106.4</c:v>
                </c:pt>
                <c:pt idx="23">
                  <c:v>93.8</c:v>
                </c:pt>
                <c:pt idx="24">
                  <c:v>61.1</c:v>
                </c:pt>
                <c:pt idx="25">
                  <c:v>48</c:v>
                </c:pt>
                <c:pt idx="26">
                  <c:v>61</c:v>
                </c:pt>
                <c:pt idx="27">
                  <c:v>22.7</c:v>
                </c:pt>
                <c:pt idx="28">
                  <c:v>55.9</c:v>
                </c:pt>
                <c:pt idx="29">
                  <c:v>108.7</c:v>
                </c:pt>
                <c:pt idx="30">
                  <c:v>108.4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'Mai19'!$C$55:$AG$55</c:f>
              <c:numCache>
                <c:formatCode>0.0</c:formatCode>
                <c:ptCount val="31"/>
                <c:pt idx="0">
                  <c:v>100.4</c:v>
                </c:pt>
                <c:pt idx="1">
                  <c:v>41.1</c:v>
                </c:pt>
                <c:pt idx="2">
                  <c:v>59.6</c:v>
                </c:pt>
                <c:pt idx="3">
                  <c:v>39.299999999999997</c:v>
                </c:pt>
                <c:pt idx="4">
                  <c:v>38.5</c:v>
                </c:pt>
                <c:pt idx="5">
                  <c:v>77.2</c:v>
                </c:pt>
                <c:pt idx="6">
                  <c:v>89.4</c:v>
                </c:pt>
                <c:pt idx="7">
                  <c:v>22.9</c:v>
                </c:pt>
                <c:pt idx="8">
                  <c:v>65.400000000000006</c:v>
                </c:pt>
                <c:pt idx="9">
                  <c:v>71.8</c:v>
                </c:pt>
                <c:pt idx="10">
                  <c:v>48.9</c:v>
                </c:pt>
                <c:pt idx="11">
                  <c:v>63.2</c:v>
                </c:pt>
                <c:pt idx="12">
                  <c:v>74.3</c:v>
                </c:pt>
                <c:pt idx="13">
                  <c:v>107</c:v>
                </c:pt>
                <c:pt idx="14">
                  <c:v>41.4</c:v>
                </c:pt>
                <c:pt idx="15">
                  <c:v>92.3</c:v>
                </c:pt>
                <c:pt idx="16">
                  <c:v>59.2</c:v>
                </c:pt>
                <c:pt idx="17">
                  <c:v>52.2</c:v>
                </c:pt>
                <c:pt idx="18">
                  <c:v>41.7</c:v>
                </c:pt>
                <c:pt idx="19">
                  <c:v>19.3</c:v>
                </c:pt>
                <c:pt idx="20">
                  <c:v>49</c:v>
                </c:pt>
                <c:pt idx="21">
                  <c:v>101.1</c:v>
                </c:pt>
                <c:pt idx="22">
                  <c:v>104</c:v>
                </c:pt>
                <c:pt idx="23">
                  <c:v>93.1</c:v>
                </c:pt>
                <c:pt idx="24">
                  <c:v>60.7</c:v>
                </c:pt>
                <c:pt idx="25">
                  <c:v>46.2</c:v>
                </c:pt>
                <c:pt idx="26">
                  <c:v>60.7</c:v>
                </c:pt>
                <c:pt idx="27">
                  <c:v>22.1</c:v>
                </c:pt>
                <c:pt idx="28">
                  <c:v>54.8</c:v>
                </c:pt>
                <c:pt idx="29">
                  <c:v>105.9</c:v>
                </c:pt>
                <c:pt idx="30">
                  <c:v>105.7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'Mai19'!$C$56:$AG$56</c:f>
              <c:numCache>
                <c:formatCode>0.0</c:formatCode>
                <c:ptCount val="31"/>
                <c:pt idx="0">
                  <c:v>93.8</c:v>
                </c:pt>
                <c:pt idx="1">
                  <c:v>40.4</c:v>
                </c:pt>
                <c:pt idx="2">
                  <c:v>58.1</c:v>
                </c:pt>
                <c:pt idx="3">
                  <c:v>38.4</c:v>
                </c:pt>
                <c:pt idx="4">
                  <c:v>36.9</c:v>
                </c:pt>
                <c:pt idx="5">
                  <c:v>74.900000000000006</c:v>
                </c:pt>
                <c:pt idx="6">
                  <c:v>87.8</c:v>
                </c:pt>
                <c:pt idx="7">
                  <c:v>22.5</c:v>
                </c:pt>
                <c:pt idx="8">
                  <c:v>62</c:v>
                </c:pt>
                <c:pt idx="9">
                  <c:v>68.5</c:v>
                </c:pt>
                <c:pt idx="10">
                  <c:v>47.4</c:v>
                </c:pt>
                <c:pt idx="11">
                  <c:v>61.2</c:v>
                </c:pt>
                <c:pt idx="12">
                  <c:v>70.3</c:v>
                </c:pt>
                <c:pt idx="13">
                  <c:v>101.1</c:v>
                </c:pt>
                <c:pt idx="14">
                  <c:v>41.7</c:v>
                </c:pt>
                <c:pt idx="15">
                  <c:v>87.2</c:v>
                </c:pt>
                <c:pt idx="16">
                  <c:v>58.5</c:v>
                </c:pt>
                <c:pt idx="17">
                  <c:v>50.9</c:v>
                </c:pt>
                <c:pt idx="18">
                  <c:v>40.299999999999997</c:v>
                </c:pt>
                <c:pt idx="19">
                  <c:v>19</c:v>
                </c:pt>
                <c:pt idx="20">
                  <c:v>47.7</c:v>
                </c:pt>
                <c:pt idx="21">
                  <c:v>97</c:v>
                </c:pt>
                <c:pt idx="22">
                  <c:v>99</c:v>
                </c:pt>
                <c:pt idx="23">
                  <c:v>88.9</c:v>
                </c:pt>
                <c:pt idx="24">
                  <c:v>59.4</c:v>
                </c:pt>
                <c:pt idx="25">
                  <c:v>44.5</c:v>
                </c:pt>
                <c:pt idx="26">
                  <c:v>60.7</c:v>
                </c:pt>
                <c:pt idx="27">
                  <c:v>21.6</c:v>
                </c:pt>
                <c:pt idx="28">
                  <c:v>50.7</c:v>
                </c:pt>
                <c:pt idx="29">
                  <c:v>101.1</c:v>
                </c:pt>
                <c:pt idx="30">
                  <c:v>101.8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'Mai19'!$C$57:$AG$57</c:f>
              <c:numCache>
                <c:formatCode>0.0</c:formatCode>
                <c:ptCount val="31"/>
                <c:pt idx="0">
                  <c:v>53.2</c:v>
                </c:pt>
                <c:pt idx="1">
                  <c:v>25.5</c:v>
                </c:pt>
                <c:pt idx="2">
                  <c:v>29.7</c:v>
                </c:pt>
                <c:pt idx="3">
                  <c:v>21.3</c:v>
                </c:pt>
                <c:pt idx="4">
                  <c:v>18.899999999999999</c:v>
                </c:pt>
                <c:pt idx="5">
                  <c:v>46.6</c:v>
                </c:pt>
                <c:pt idx="6">
                  <c:v>48.8</c:v>
                </c:pt>
                <c:pt idx="7">
                  <c:v>11.7</c:v>
                </c:pt>
                <c:pt idx="8">
                  <c:v>32.5</c:v>
                </c:pt>
                <c:pt idx="9">
                  <c:v>35.299999999999997</c:v>
                </c:pt>
                <c:pt idx="10">
                  <c:v>23.1</c:v>
                </c:pt>
                <c:pt idx="11">
                  <c:v>35.200000000000003</c:v>
                </c:pt>
                <c:pt idx="12">
                  <c:v>43</c:v>
                </c:pt>
                <c:pt idx="13">
                  <c:v>56.9</c:v>
                </c:pt>
                <c:pt idx="14">
                  <c:v>28.5</c:v>
                </c:pt>
                <c:pt idx="15">
                  <c:v>50.5</c:v>
                </c:pt>
                <c:pt idx="16">
                  <c:v>32.4</c:v>
                </c:pt>
                <c:pt idx="17">
                  <c:v>25.9</c:v>
                </c:pt>
                <c:pt idx="18">
                  <c:v>20.6</c:v>
                </c:pt>
                <c:pt idx="19">
                  <c:v>9.9</c:v>
                </c:pt>
                <c:pt idx="20">
                  <c:v>23.7</c:v>
                </c:pt>
                <c:pt idx="21">
                  <c:v>51.7</c:v>
                </c:pt>
                <c:pt idx="22">
                  <c:v>54.5</c:v>
                </c:pt>
                <c:pt idx="23">
                  <c:v>48.9</c:v>
                </c:pt>
                <c:pt idx="24">
                  <c:v>30.8</c:v>
                </c:pt>
                <c:pt idx="25">
                  <c:v>24.4</c:v>
                </c:pt>
                <c:pt idx="26">
                  <c:v>36</c:v>
                </c:pt>
                <c:pt idx="27">
                  <c:v>11.3</c:v>
                </c:pt>
                <c:pt idx="28">
                  <c:v>24.8</c:v>
                </c:pt>
                <c:pt idx="29">
                  <c:v>55.4</c:v>
                </c:pt>
                <c:pt idx="30">
                  <c:v>55.8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50080"/>
        <c:axId val="1011550472"/>
      </c:barChart>
      <c:catAx>
        <c:axId val="10115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0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50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008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'Jun19'!$C$3:$AG$3</c:f>
              <c:numCache>
                <c:formatCode>0.0</c:formatCode>
                <c:ptCount val="31"/>
                <c:pt idx="0">
                  <c:v>44.9</c:v>
                </c:pt>
                <c:pt idx="1">
                  <c:v>43.5</c:v>
                </c:pt>
                <c:pt idx="2">
                  <c:v>49</c:v>
                </c:pt>
                <c:pt idx="3">
                  <c:v>42.4</c:v>
                </c:pt>
                <c:pt idx="4">
                  <c:v>48.7</c:v>
                </c:pt>
                <c:pt idx="5">
                  <c:v>19.5</c:v>
                </c:pt>
                <c:pt idx="6">
                  <c:v>49.6</c:v>
                </c:pt>
                <c:pt idx="7">
                  <c:v>47.6</c:v>
                </c:pt>
                <c:pt idx="8">
                  <c:v>16.399999999999999</c:v>
                </c:pt>
                <c:pt idx="9">
                  <c:v>34.200000000000003</c:v>
                </c:pt>
                <c:pt idx="10">
                  <c:v>47.3</c:v>
                </c:pt>
                <c:pt idx="11">
                  <c:v>53</c:v>
                </c:pt>
                <c:pt idx="12">
                  <c:v>50</c:v>
                </c:pt>
                <c:pt idx="13">
                  <c:v>50.1</c:v>
                </c:pt>
                <c:pt idx="14">
                  <c:v>53</c:v>
                </c:pt>
                <c:pt idx="15">
                  <c:v>53</c:v>
                </c:pt>
                <c:pt idx="16">
                  <c:v>44.7</c:v>
                </c:pt>
                <c:pt idx="17">
                  <c:v>48.5</c:v>
                </c:pt>
                <c:pt idx="18">
                  <c:v>52.2</c:v>
                </c:pt>
                <c:pt idx="19">
                  <c:v>53</c:v>
                </c:pt>
                <c:pt idx="20">
                  <c:v>53</c:v>
                </c:pt>
                <c:pt idx="21">
                  <c:v>37.700000000000003</c:v>
                </c:pt>
                <c:pt idx="22">
                  <c:v>45.3</c:v>
                </c:pt>
                <c:pt idx="23">
                  <c:v>45.3</c:v>
                </c:pt>
                <c:pt idx="24">
                  <c:v>41.5</c:v>
                </c:pt>
                <c:pt idx="25">
                  <c:v>40.799999999999997</c:v>
                </c:pt>
                <c:pt idx="26">
                  <c:v>41.7</c:v>
                </c:pt>
                <c:pt idx="27">
                  <c:v>42.3</c:v>
                </c:pt>
                <c:pt idx="28">
                  <c:v>42.7</c:v>
                </c:pt>
                <c:pt idx="29">
                  <c:v>41.4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'Jun19'!$C$4:$AG$4</c:f>
              <c:numCache>
                <c:formatCode>0.0</c:formatCode>
                <c:ptCount val="31"/>
                <c:pt idx="0">
                  <c:v>365.2</c:v>
                </c:pt>
                <c:pt idx="1">
                  <c:v>350.1</c:v>
                </c:pt>
                <c:pt idx="2">
                  <c:v>237.50000000000003</c:v>
                </c:pt>
                <c:pt idx="3">
                  <c:v>340.20000000000005</c:v>
                </c:pt>
                <c:pt idx="4">
                  <c:v>279.10000000000002</c:v>
                </c:pt>
                <c:pt idx="5">
                  <c:v>75</c:v>
                </c:pt>
                <c:pt idx="6">
                  <c:v>283.8</c:v>
                </c:pt>
                <c:pt idx="7">
                  <c:v>380</c:v>
                </c:pt>
                <c:pt idx="8">
                  <c:v>86.4</c:v>
                </c:pt>
                <c:pt idx="9">
                  <c:v>117.2</c:v>
                </c:pt>
                <c:pt idx="10">
                  <c:v>165.8</c:v>
                </c:pt>
                <c:pt idx="11">
                  <c:v>218.1</c:v>
                </c:pt>
                <c:pt idx="12">
                  <c:v>377.79999999999995</c:v>
                </c:pt>
                <c:pt idx="13">
                  <c:v>270.20000000000005</c:v>
                </c:pt>
                <c:pt idx="14">
                  <c:v>238.5</c:v>
                </c:pt>
                <c:pt idx="15">
                  <c:v>305.60000000000002</c:v>
                </c:pt>
                <c:pt idx="16">
                  <c:v>370.8</c:v>
                </c:pt>
                <c:pt idx="17">
                  <c:v>276.5</c:v>
                </c:pt>
                <c:pt idx="18">
                  <c:v>349.8</c:v>
                </c:pt>
                <c:pt idx="19">
                  <c:v>259.40000000000003</c:v>
                </c:pt>
                <c:pt idx="20">
                  <c:v>188.50000000000003</c:v>
                </c:pt>
                <c:pt idx="21">
                  <c:v>252.59999999999997</c:v>
                </c:pt>
                <c:pt idx="22">
                  <c:v>351.4</c:v>
                </c:pt>
                <c:pt idx="23">
                  <c:v>343.49999999999994</c:v>
                </c:pt>
                <c:pt idx="24">
                  <c:v>338.2</c:v>
                </c:pt>
                <c:pt idx="25">
                  <c:v>337.9</c:v>
                </c:pt>
                <c:pt idx="26">
                  <c:v>343.50000000000006</c:v>
                </c:pt>
                <c:pt idx="27">
                  <c:v>350.70000000000005</c:v>
                </c:pt>
                <c:pt idx="28">
                  <c:v>352.70000000000005</c:v>
                </c:pt>
                <c:pt idx="29">
                  <c:v>342.7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51648"/>
        <c:axId val="1011553216"/>
        <c:axId val="989433448"/>
      </c:bar3DChart>
      <c:catAx>
        <c:axId val="10115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32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5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51648"/>
        <c:crossesAt val="1"/>
        <c:crossBetween val="between"/>
      </c:valAx>
      <c:serAx>
        <c:axId val="989433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532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'Jun19'!$C$54:$AG$54</c:f>
              <c:numCache>
                <c:formatCode>0.0</c:formatCode>
                <c:ptCount val="31"/>
                <c:pt idx="0">
                  <c:v>106.6</c:v>
                </c:pt>
                <c:pt idx="1">
                  <c:v>102.2</c:v>
                </c:pt>
                <c:pt idx="2">
                  <c:v>66.400000000000006</c:v>
                </c:pt>
                <c:pt idx="3">
                  <c:v>98.7</c:v>
                </c:pt>
                <c:pt idx="4">
                  <c:v>79.2</c:v>
                </c:pt>
                <c:pt idx="5">
                  <c:v>25.9</c:v>
                </c:pt>
                <c:pt idx="6">
                  <c:v>79.599999999999994</c:v>
                </c:pt>
                <c:pt idx="7">
                  <c:v>111.2</c:v>
                </c:pt>
                <c:pt idx="8">
                  <c:v>25.1</c:v>
                </c:pt>
                <c:pt idx="9">
                  <c:v>32.700000000000003</c:v>
                </c:pt>
                <c:pt idx="10">
                  <c:v>48.2</c:v>
                </c:pt>
                <c:pt idx="11">
                  <c:v>62.3</c:v>
                </c:pt>
                <c:pt idx="12">
                  <c:v>111</c:v>
                </c:pt>
                <c:pt idx="13">
                  <c:v>79.400000000000006</c:v>
                </c:pt>
                <c:pt idx="14">
                  <c:v>69</c:v>
                </c:pt>
                <c:pt idx="15">
                  <c:v>91.7</c:v>
                </c:pt>
                <c:pt idx="16">
                  <c:v>108.1</c:v>
                </c:pt>
                <c:pt idx="17">
                  <c:v>80.099999999999994</c:v>
                </c:pt>
                <c:pt idx="18">
                  <c:v>101.5</c:v>
                </c:pt>
                <c:pt idx="19">
                  <c:v>76.7</c:v>
                </c:pt>
                <c:pt idx="20">
                  <c:v>55</c:v>
                </c:pt>
                <c:pt idx="21">
                  <c:v>76.3</c:v>
                </c:pt>
                <c:pt idx="22">
                  <c:v>101.6</c:v>
                </c:pt>
                <c:pt idx="23">
                  <c:v>98.8</c:v>
                </c:pt>
                <c:pt idx="24">
                  <c:v>98.7</c:v>
                </c:pt>
                <c:pt idx="25">
                  <c:v>98.8</c:v>
                </c:pt>
                <c:pt idx="26">
                  <c:v>100.3</c:v>
                </c:pt>
                <c:pt idx="27">
                  <c:v>102.7</c:v>
                </c:pt>
                <c:pt idx="28">
                  <c:v>103.1</c:v>
                </c:pt>
                <c:pt idx="29">
                  <c:v>99.7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'Jun19'!$C$55:$AG$55</c:f>
              <c:numCache>
                <c:formatCode>0.0</c:formatCode>
                <c:ptCount val="31"/>
                <c:pt idx="0">
                  <c:v>104</c:v>
                </c:pt>
                <c:pt idx="1">
                  <c:v>99.6</c:v>
                </c:pt>
                <c:pt idx="2">
                  <c:v>65.7</c:v>
                </c:pt>
                <c:pt idx="3">
                  <c:v>97.4</c:v>
                </c:pt>
                <c:pt idx="4">
                  <c:v>77.900000000000006</c:v>
                </c:pt>
                <c:pt idx="5">
                  <c:v>25</c:v>
                </c:pt>
                <c:pt idx="6">
                  <c:v>79.7</c:v>
                </c:pt>
                <c:pt idx="7">
                  <c:v>108.7</c:v>
                </c:pt>
                <c:pt idx="8">
                  <c:v>24.5</c:v>
                </c:pt>
                <c:pt idx="9">
                  <c:v>32.200000000000003</c:v>
                </c:pt>
                <c:pt idx="10">
                  <c:v>47.8</c:v>
                </c:pt>
                <c:pt idx="11">
                  <c:v>61.8</c:v>
                </c:pt>
                <c:pt idx="12">
                  <c:v>108.3</c:v>
                </c:pt>
                <c:pt idx="13">
                  <c:v>78.2</c:v>
                </c:pt>
                <c:pt idx="14">
                  <c:v>68.599999999999994</c:v>
                </c:pt>
                <c:pt idx="15">
                  <c:v>88.7</c:v>
                </c:pt>
                <c:pt idx="16">
                  <c:v>105.9</c:v>
                </c:pt>
                <c:pt idx="17">
                  <c:v>78.900000000000006</c:v>
                </c:pt>
                <c:pt idx="18">
                  <c:v>100.4</c:v>
                </c:pt>
                <c:pt idx="19">
                  <c:v>75.900000000000006</c:v>
                </c:pt>
                <c:pt idx="20">
                  <c:v>54.4</c:v>
                </c:pt>
                <c:pt idx="21">
                  <c:v>75.3</c:v>
                </c:pt>
                <c:pt idx="22">
                  <c:v>100.3</c:v>
                </c:pt>
                <c:pt idx="23">
                  <c:v>98.1</c:v>
                </c:pt>
                <c:pt idx="24">
                  <c:v>96.9</c:v>
                </c:pt>
                <c:pt idx="25">
                  <c:v>97</c:v>
                </c:pt>
                <c:pt idx="26">
                  <c:v>98.5</c:v>
                </c:pt>
                <c:pt idx="27">
                  <c:v>100.3</c:v>
                </c:pt>
                <c:pt idx="28">
                  <c:v>100.7</c:v>
                </c:pt>
                <c:pt idx="29">
                  <c:v>98.2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'Jun19'!$C$56:$AG$56</c:f>
              <c:numCache>
                <c:formatCode>0.0</c:formatCode>
                <c:ptCount val="31"/>
                <c:pt idx="0">
                  <c:v>99.8</c:v>
                </c:pt>
                <c:pt idx="1">
                  <c:v>95.2</c:v>
                </c:pt>
                <c:pt idx="2">
                  <c:v>63.8</c:v>
                </c:pt>
                <c:pt idx="3">
                  <c:v>93.1</c:v>
                </c:pt>
                <c:pt idx="4">
                  <c:v>76.7</c:v>
                </c:pt>
                <c:pt idx="5">
                  <c:v>11.6</c:v>
                </c:pt>
                <c:pt idx="6">
                  <c:v>80.2</c:v>
                </c:pt>
                <c:pt idx="7">
                  <c:v>103.7</c:v>
                </c:pt>
                <c:pt idx="8">
                  <c:v>23.9</c:v>
                </c:pt>
                <c:pt idx="9">
                  <c:v>32</c:v>
                </c:pt>
                <c:pt idx="10">
                  <c:v>46.4</c:v>
                </c:pt>
                <c:pt idx="11">
                  <c:v>60.9</c:v>
                </c:pt>
                <c:pt idx="12">
                  <c:v>103.6</c:v>
                </c:pt>
                <c:pt idx="13">
                  <c:v>74.400000000000006</c:v>
                </c:pt>
                <c:pt idx="14">
                  <c:v>67.5</c:v>
                </c:pt>
                <c:pt idx="15">
                  <c:v>84.1</c:v>
                </c:pt>
                <c:pt idx="16">
                  <c:v>101.7</c:v>
                </c:pt>
                <c:pt idx="17">
                  <c:v>74.8</c:v>
                </c:pt>
                <c:pt idx="18">
                  <c:v>96.2</c:v>
                </c:pt>
                <c:pt idx="19">
                  <c:v>71.7</c:v>
                </c:pt>
                <c:pt idx="20">
                  <c:v>52.7</c:v>
                </c:pt>
                <c:pt idx="21">
                  <c:v>68.3</c:v>
                </c:pt>
                <c:pt idx="22">
                  <c:v>96.4</c:v>
                </c:pt>
                <c:pt idx="23">
                  <c:v>94.4</c:v>
                </c:pt>
                <c:pt idx="24">
                  <c:v>92.7</c:v>
                </c:pt>
                <c:pt idx="25">
                  <c:v>92.6</c:v>
                </c:pt>
                <c:pt idx="26">
                  <c:v>94.4</c:v>
                </c:pt>
                <c:pt idx="27">
                  <c:v>96.6</c:v>
                </c:pt>
                <c:pt idx="28">
                  <c:v>96.8</c:v>
                </c:pt>
                <c:pt idx="29">
                  <c:v>93.9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'Jun19'!$C$57:$AG$57</c:f>
              <c:numCache>
                <c:formatCode>0.0</c:formatCode>
                <c:ptCount val="31"/>
                <c:pt idx="0">
                  <c:v>54.8</c:v>
                </c:pt>
                <c:pt idx="1">
                  <c:v>53.1</c:v>
                </c:pt>
                <c:pt idx="2">
                  <c:v>41.6</c:v>
                </c:pt>
                <c:pt idx="3">
                  <c:v>51</c:v>
                </c:pt>
                <c:pt idx="4">
                  <c:v>45.3</c:v>
                </c:pt>
                <c:pt idx="5">
                  <c:v>12.5</c:v>
                </c:pt>
                <c:pt idx="6">
                  <c:v>44.3</c:v>
                </c:pt>
                <c:pt idx="7">
                  <c:v>56.4</c:v>
                </c:pt>
                <c:pt idx="8">
                  <c:v>12.9</c:v>
                </c:pt>
                <c:pt idx="9">
                  <c:v>20.3</c:v>
                </c:pt>
                <c:pt idx="10">
                  <c:v>23.4</c:v>
                </c:pt>
                <c:pt idx="11">
                  <c:v>33.1</c:v>
                </c:pt>
                <c:pt idx="12">
                  <c:v>54.9</c:v>
                </c:pt>
                <c:pt idx="13">
                  <c:v>38.200000000000003</c:v>
                </c:pt>
                <c:pt idx="14">
                  <c:v>33.4</c:v>
                </c:pt>
                <c:pt idx="15">
                  <c:v>41.1</c:v>
                </c:pt>
                <c:pt idx="16">
                  <c:v>55.1</c:v>
                </c:pt>
                <c:pt idx="17">
                  <c:v>42.7</c:v>
                </c:pt>
                <c:pt idx="18">
                  <c:v>51.7</c:v>
                </c:pt>
                <c:pt idx="19">
                  <c:v>35.1</c:v>
                </c:pt>
                <c:pt idx="20">
                  <c:v>26.4</c:v>
                </c:pt>
                <c:pt idx="21">
                  <c:v>32.700000000000003</c:v>
                </c:pt>
                <c:pt idx="22">
                  <c:v>53.1</c:v>
                </c:pt>
                <c:pt idx="23">
                  <c:v>52.2</c:v>
                </c:pt>
                <c:pt idx="24">
                  <c:v>49.9</c:v>
                </c:pt>
                <c:pt idx="25">
                  <c:v>49.5</c:v>
                </c:pt>
                <c:pt idx="26">
                  <c:v>50.3</c:v>
                </c:pt>
                <c:pt idx="27">
                  <c:v>51.1</c:v>
                </c:pt>
                <c:pt idx="28">
                  <c:v>52.1</c:v>
                </c:pt>
                <c:pt idx="29">
                  <c:v>50.9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62624"/>
        <c:axId val="1011566152"/>
      </c:barChart>
      <c:catAx>
        <c:axId val="101156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6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661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262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'Jul19'!$C$3:$AG$3</c:f>
              <c:numCache>
                <c:formatCode>0.0</c:formatCode>
                <c:ptCount val="31"/>
                <c:pt idx="0">
                  <c:v>42.5</c:v>
                </c:pt>
                <c:pt idx="1">
                  <c:v>49</c:v>
                </c:pt>
                <c:pt idx="2">
                  <c:v>45.3</c:v>
                </c:pt>
                <c:pt idx="3">
                  <c:v>53</c:v>
                </c:pt>
                <c:pt idx="4">
                  <c:v>45.9</c:v>
                </c:pt>
                <c:pt idx="5">
                  <c:v>49.4</c:v>
                </c:pt>
                <c:pt idx="6">
                  <c:v>53</c:v>
                </c:pt>
                <c:pt idx="7">
                  <c:v>52.8</c:v>
                </c:pt>
                <c:pt idx="8">
                  <c:v>53</c:v>
                </c:pt>
                <c:pt idx="9">
                  <c:v>44.8</c:v>
                </c:pt>
                <c:pt idx="10">
                  <c:v>32.700000000000003</c:v>
                </c:pt>
                <c:pt idx="11">
                  <c:v>53</c:v>
                </c:pt>
                <c:pt idx="12">
                  <c:v>52.6</c:v>
                </c:pt>
                <c:pt idx="13">
                  <c:v>53</c:v>
                </c:pt>
                <c:pt idx="14">
                  <c:v>46.9</c:v>
                </c:pt>
                <c:pt idx="15">
                  <c:v>44.8</c:v>
                </c:pt>
                <c:pt idx="16">
                  <c:v>48.6</c:v>
                </c:pt>
                <c:pt idx="17">
                  <c:v>44.5</c:v>
                </c:pt>
                <c:pt idx="18">
                  <c:v>43.7</c:v>
                </c:pt>
                <c:pt idx="19">
                  <c:v>52.7</c:v>
                </c:pt>
                <c:pt idx="20">
                  <c:v>52.1</c:v>
                </c:pt>
                <c:pt idx="21">
                  <c:v>46.3</c:v>
                </c:pt>
                <c:pt idx="22">
                  <c:v>41.2</c:v>
                </c:pt>
                <c:pt idx="23">
                  <c:v>41</c:v>
                </c:pt>
                <c:pt idx="24">
                  <c:v>42.9</c:v>
                </c:pt>
                <c:pt idx="25">
                  <c:v>40.6</c:v>
                </c:pt>
                <c:pt idx="26">
                  <c:v>35.200000000000003</c:v>
                </c:pt>
                <c:pt idx="27">
                  <c:v>11.1</c:v>
                </c:pt>
                <c:pt idx="28">
                  <c:v>46.8</c:v>
                </c:pt>
                <c:pt idx="29">
                  <c:v>43</c:v>
                </c:pt>
                <c:pt idx="30">
                  <c:v>52.8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'Jul19'!$C$4:$AG$4</c:f>
              <c:numCache>
                <c:formatCode>0.0</c:formatCode>
                <c:ptCount val="31"/>
                <c:pt idx="0">
                  <c:v>334</c:v>
                </c:pt>
                <c:pt idx="1">
                  <c:v>330.3</c:v>
                </c:pt>
                <c:pt idx="2">
                  <c:v>271.5</c:v>
                </c:pt>
                <c:pt idx="3">
                  <c:v>318.70000000000005</c:v>
                </c:pt>
                <c:pt idx="4">
                  <c:v>351.6</c:v>
                </c:pt>
                <c:pt idx="5">
                  <c:v>170.5</c:v>
                </c:pt>
                <c:pt idx="6">
                  <c:v>311.89999999999998</c:v>
                </c:pt>
                <c:pt idx="7">
                  <c:v>201.3</c:v>
                </c:pt>
                <c:pt idx="8">
                  <c:v>305.70000000000005</c:v>
                </c:pt>
                <c:pt idx="9">
                  <c:v>364.79999999999995</c:v>
                </c:pt>
                <c:pt idx="10">
                  <c:v>162.10000000000002</c:v>
                </c:pt>
                <c:pt idx="11">
                  <c:v>208.1</c:v>
                </c:pt>
                <c:pt idx="12">
                  <c:v>328.4</c:v>
                </c:pt>
                <c:pt idx="13">
                  <c:v>251.2</c:v>
                </c:pt>
                <c:pt idx="14">
                  <c:v>140.20000000000002</c:v>
                </c:pt>
                <c:pt idx="15">
                  <c:v>358.1</c:v>
                </c:pt>
                <c:pt idx="16">
                  <c:v>320</c:v>
                </c:pt>
                <c:pt idx="17">
                  <c:v>319.79999999999995</c:v>
                </c:pt>
                <c:pt idx="18">
                  <c:v>339.1</c:v>
                </c:pt>
                <c:pt idx="19">
                  <c:v>272.2</c:v>
                </c:pt>
                <c:pt idx="20">
                  <c:v>318.5</c:v>
                </c:pt>
                <c:pt idx="21">
                  <c:v>297.3</c:v>
                </c:pt>
                <c:pt idx="22">
                  <c:v>327.39999999999998</c:v>
                </c:pt>
                <c:pt idx="23">
                  <c:v>322.8</c:v>
                </c:pt>
                <c:pt idx="24">
                  <c:v>286</c:v>
                </c:pt>
                <c:pt idx="25">
                  <c:v>267.2</c:v>
                </c:pt>
                <c:pt idx="26">
                  <c:v>205.29999999998836</c:v>
                </c:pt>
                <c:pt idx="27">
                  <c:v>62.800000000000004</c:v>
                </c:pt>
                <c:pt idx="28">
                  <c:v>174.6</c:v>
                </c:pt>
                <c:pt idx="29">
                  <c:v>313</c:v>
                </c:pt>
                <c:pt idx="30">
                  <c:v>242.8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67328"/>
        <c:axId val="1011566544"/>
        <c:axId val="989437688"/>
      </c:bar3DChart>
      <c:catAx>
        <c:axId val="10115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654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6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7328"/>
        <c:crossesAt val="1"/>
        <c:crossBetween val="between"/>
      </c:valAx>
      <c:serAx>
        <c:axId val="989437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6654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'Jul19'!$C$54:$AG$54</c:f>
              <c:numCache>
                <c:formatCode>0.0</c:formatCode>
                <c:ptCount val="31"/>
                <c:pt idx="0">
                  <c:v>98.5</c:v>
                </c:pt>
                <c:pt idx="1">
                  <c:v>95</c:v>
                </c:pt>
                <c:pt idx="2">
                  <c:v>78.7</c:v>
                </c:pt>
                <c:pt idx="3">
                  <c:v>92.8</c:v>
                </c:pt>
                <c:pt idx="4">
                  <c:v>103.3</c:v>
                </c:pt>
                <c:pt idx="5">
                  <c:v>64.2</c:v>
                </c:pt>
                <c:pt idx="6">
                  <c:v>93.3</c:v>
                </c:pt>
                <c:pt idx="7">
                  <c:v>58.2</c:v>
                </c:pt>
                <c:pt idx="8">
                  <c:v>92.2</c:v>
                </c:pt>
                <c:pt idx="9">
                  <c:v>107</c:v>
                </c:pt>
                <c:pt idx="10">
                  <c:v>47.1</c:v>
                </c:pt>
                <c:pt idx="11">
                  <c:v>61</c:v>
                </c:pt>
                <c:pt idx="12">
                  <c:v>96.7</c:v>
                </c:pt>
                <c:pt idx="13">
                  <c:v>70.3</c:v>
                </c:pt>
                <c:pt idx="14">
                  <c:v>42.5</c:v>
                </c:pt>
                <c:pt idx="15">
                  <c:v>105.2</c:v>
                </c:pt>
                <c:pt idx="16">
                  <c:v>94</c:v>
                </c:pt>
                <c:pt idx="17">
                  <c:v>92.4</c:v>
                </c:pt>
                <c:pt idx="18">
                  <c:v>100.2</c:v>
                </c:pt>
                <c:pt idx="19">
                  <c:v>79.2</c:v>
                </c:pt>
                <c:pt idx="20">
                  <c:v>95</c:v>
                </c:pt>
                <c:pt idx="21">
                  <c:v>85.3</c:v>
                </c:pt>
                <c:pt idx="22">
                  <c:v>96.6</c:v>
                </c:pt>
                <c:pt idx="23">
                  <c:v>94.1</c:v>
                </c:pt>
                <c:pt idx="24">
                  <c:v>80.7</c:v>
                </c:pt>
                <c:pt idx="25">
                  <c:v>75.3</c:v>
                </c:pt>
                <c:pt idx="26">
                  <c:v>58.6</c:v>
                </c:pt>
                <c:pt idx="27">
                  <c:v>18.600000000000001</c:v>
                </c:pt>
                <c:pt idx="28">
                  <c:v>52.6</c:v>
                </c:pt>
                <c:pt idx="29">
                  <c:v>89.6</c:v>
                </c:pt>
                <c:pt idx="30">
                  <c:v>71.7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'Jul19'!$C$55:$AG$55</c:f>
              <c:numCache>
                <c:formatCode>0.0</c:formatCode>
                <c:ptCount val="31"/>
                <c:pt idx="0">
                  <c:v>96.9</c:v>
                </c:pt>
                <c:pt idx="1">
                  <c:v>94.1</c:v>
                </c:pt>
                <c:pt idx="2">
                  <c:v>77.5</c:v>
                </c:pt>
                <c:pt idx="3">
                  <c:v>90.5</c:v>
                </c:pt>
                <c:pt idx="4">
                  <c:v>101.2</c:v>
                </c:pt>
                <c:pt idx="5">
                  <c:v>60.8</c:v>
                </c:pt>
                <c:pt idx="6">
                  <c:v>90.1</c:v>
                </c:pt>
                <c:pt idx="7">
                  <c:v>56.8</c:v>
                </c:pt>
                <c:pt idx="8">
                  <c:v>89.7</c:v>
                </c:pt>
                <c:pt idx="9">
                  <c:v>104.4</c:v>
                </c:pt>
                <c:pt idx="10">
                  <c:v>46.3</c:v>
                </c:pt>
                <c:pt idx="11">
                  <c:v>59.3</c:v>
                </c:pt>
                <c:pt idx="12">
                  <c:v>94.7</c:v>
                </c:pt>
                <c:pt idx="13">
                  <c:v>69.900000000000006</c:v>
                </c:pt>
                <c:pt idx="14">
                  <c:v>40.5</c:v>
                </c:pt>
                <c:pt idx="15">
                  <c:v>102.9</c:v>
                </c:pt>
                <c:pt idx="16">
                  <c:v>92</c:v>
                </c:pt>
                <c:pt idx="17">
                  <c:v>91.8</c:v>
                </c:pt>
                <c:pt idx="18">
                  <c:v>97.6</c:v>
                </c:pt>
                <c:pt idx="19">
                  <c:v>77.5</c:v>
                </c:pt>
                <c:pt idx="20">
                  <c:v>92.8</c:v>
                </c:pt>
                <c:pt idx="21">
                  <c:v>84.4</c:v>
                </c:pt>
                <c:pt idx="22">
                  <c:v>94</c:v>
                </c:pt>
                <c:pt idx="23">
                  <c:v>93.2</c:v>
                </c:pt>
                <c:pt idx="24">
                  <c:v>80.3</c:v>
                </c:pt>
                <c:pt idx="25">
                  <c:v>75.2</c:v>
                </c:pt>
                <c:pt idx="26">
                  <c:v>57.4</c:v>
                </c:pt>
                <c:pt idx="27">
                  <c:v>18.100000000000001</c:v>
                </c:pt>
                <c:pt idx="28">
                  <c:v>50.8</c:v>
                </c:pt>
                <c:pt idx="29">
                  <c:v>89.2</c:v>
                </c:pt>
                <c:pt idx="30">
                  <c:v>69.8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'Jul19'!$C$56:$AG$56</c:f>
              <c:numCache>
                <c:formatCode>0.0</c:formatCode>
                <c:ptCount val="31"/>
                <c:pt idx="0">
                  <c:v>91.9</c:v>
                </c:pt>
                <c:pt idx="1">
                  <c:v>91.1</c:v>
                </c:pt>
                <c:pt idx="2">
                  <c:v>76.8</c:v>
                </c:pt>
                <c:pt idx="3">
                  <c:v>86.8</c:v>
                </c:pt>
                <c:pt idx="4">
                  <c:v>96.6</c:v>
                </c:pt>
                <c:pt idx="5">
                  <c:v>20.8</c:v>
                </c:pt>
                <c:pt idx="6">
                  <c:v>84.7</c:v>
                </c:pt>
                <c:pt idx="7">
                  <c:v>54.1</c:v>
                </c:pt>
                <c:pt idx="8">
                  <c:v>83.7</c:v>
                </c:pt>
                <c:pt idx="9">
                  <c:v>100</c:v>
                </c:pt>
                <c:pt idx="10">
                  <c:v>45.2</c:v>
                </c:pt>
                <c:pt idx="11">
                  <c:v>57.6</c:v>
                </c:pt>
                <c:pt idx="12">
                  <c:v>89.6</c:v>
                </c:pt>
                <c:pt idx="13">
                  <c:v>69.900000000000006</c:v>
                </c:pt>
                <c:pt idx="14">
                  <c:v>38.4</c:v>
                </c:pt>
                <c:pt idx="15">
                  <c:v>97.3</c:v>
                </c:pt>
                <c:pt idx="16">
                  <c:v>86</c:v>
                </c:pt>
                <c:pt idx="17">
                  <c:v>88.2</c:v>
                </c:pt>
                <c:pt idx="18">
                  <c:v>92.4</c:v>
                </c:pt>
                <c:pt idx="19">
                  <c:v>73.8</c:v>
                </c:pt>
                <c:pt idx="20">
                  <c:v>87</c:v>
                </c:pt>
                <c:pt idx="21">
                  <c:v>81.8</c:v>
                </c:pt>
                <c:pt idx="22">
                  <c:v>88.3</c:v>
                </c:pt>
                <c:pt idx="23">
                  <c:v>87.5</c:v>
                </c:pt>
                <c:pt idx="24">
                  <c:v>79.400000000000006</c:v>
                </c:pt>
                <c:pt idx="25">
                  <c:v>74.400000000000006</c:v>
                </c:pt>
                <c:pt idx="26">
                  <c:v>56.599999999988356</c:v>
                </c:pt>
                <c:pt idx="27">
                  <c:v>17.600000000000001</c:v>
                </c:pt>
                <c:pt idx="28">
                  <c:v>48.1</c:v>
                </c:pt>
                <c:pt idx="29">
                  <c:v>85.6</c:v>
                </c:pt>
                <c:pt idx="30">
                  <c:v>67.3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'Jul19'!$C$57:$AG$57</c:f>
              <c:numCache>
                <c:formatCode>0.0</c:formatCode>
                <c:ptCount val="31"/>
                <c:pt idx="0">
                  <c:v>46.7</c:v>
                </c:pt>
                <c:pt idx="1">
                  <c:v>50.1</c:v>
                </c:pt>
                <c:pt idx="2">
                  <c:v>38.5</c:v>
                </c:pt>
                <c:pt idx="3">
                  <c:v>48.6</c:v>
                </c:pt>
                <c:pt idx="4">
                  <c:v>50.5</c:v>
                </c:pt>
                <c:pt idx="5">
                  <c:v>24.7</c:v>
                </c:pt>
                <c:pt idx="6">
                  <c:v>43.8</c:v>
                </c:pt>
                <c:pt idx="7">
                  <c:v>32.200000000000003</c:v>
                </c:pt>
                <c:pt idx="8">
                  <c:v>40.1</c:v>
                </c:pt>
                <c:pt idx="9">
                  <c:v>53.4</c:v>
                </c:pt>
                <c:pt idx="10">
                  <c:v>23.5</c:v>
                </c:pt>
                <c:pt idx="11">
                  <c:v>30.2</c:v>
                </c:pt>
                <c:pt idx="12">
                  <c:v>47.4</c:v>
                </c:pt>
                <c:pt idx="13">
                  <c:v>41.1</c:v>
                </c:pt>
                <c:pt idx="14">
                  <c:v>18.8</c:v>
                </c:pt>
                <c:pt idx="15">
                  <c:v>52.7</c:v>
                </c:pt>
                <c:pt idx="16">
                  <c:v>48</c:v>
                </c:pt>
                <c:pt idx="17">
                  <c:v>47.4</c:v>
                </c:pt>
                <c:pt idx="18">
                  <c:v>48.9</c:v>
                </c:pt>
                <c:pt idx="19">
                  <c:v>41.7</c:v>
                </c:pt>
                <c:pt idx="20">
                  <c:v>43.7</c:v>
                </c:pt>
                <c:pt idx="21">
                  <c:v>45.8</c:v>
                </c:pt>
                <c:pt idx="22">
                  <c:v>48.5</c:v>
                </c:pt>
                <c:pt idx="23">
                  <c:v>48</c:v>
                </c:pt>
                <c:pt idx="24">
                  <c:v>45.6</c:v>
                </c:pt>
                <c:pt idx="25">
                  <c:v>42.3</c:v>
                </c:pt>
                <c:pt idx="26">
                  <c:v>32.700000000000003</c:v>
                </c:pt>
                <c:pt idx="27">
                  <c:v>8.5</c:v>
                </c:pt>
                <c:pt idx="28">
                  <c:v>23.1</c:v>
                </c:pt>
                <c:pt idx="29">
                  <c:v>48.6</c:v>
                </c:pt>
                <c:pt idx="30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64192"/>
        <c:axId val="1011561056"/>
      </c:barChart>
      <c:catAx>
        <c:axId val="10115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1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610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419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'Aug19'!$C$3:$AG$3</c:f>
              <c:numCache>
                <c:formatCode>0.0</c:formatCode>
                <c:ptCount val="31"/>
                <c:pt idx="0">
                  <c:v>45.8</c:v>
                </c:pt>
                <c:pt idx="1">
                  <c:v>52.9</c:v>
                </c:pt>
                <c:pt idx="2">
                  <c:v>50.5</c:v>
                </c:pt>
                <c:pt idx="3">
                  <c:v>42.5</c:v>
                </c:pt>
                <c:pt idx="4">
                  <c:v>53</c:v>
                </c:pt>
                <c:pt idx="5">
                  <c:v>48.5</c:v>
                </c:pt>
                <c:pt idx="6">
                  <c:v>35.200000000000003</c:v>
                </c:pt>
                <c:pt idx="7">
                  <c:v>42.6</c:v>
                </c:pt>
                <c:pt idx="8">
                  <c:v>40.700000000000003</c:v>
                </c:pt>
                <c:pt idx="9">
                  <c:v>7.8</c:v>
                </c:pt>
                <c:pt idx="10">
                  <c:v>6.6</c:v>
                </c:pt>
                <c:pt idx="11">
                  <c:v>35.4</c:v>
                </c:pt>
                <c:pt idx="12">
                  <c:v>52.6</c:v>
                </c:pt>
                <c:pt idx="13">
                  <c:v>45.8</c:v>
                </c:pt>
                <c:pt idx="14">
                  <c:v>53</c:v>
                </c:pt>
                <c:pt idx="15">
                  <c:v>49.7</c:v>
                </c:pt>
                <c:pt idx="16">
                  <c:v>52.3</c:v>
                </c:pt>
                <c:pt idx="17">
                  <c:v>41.7</c:v>
                </c:pt>
                <c:pt idx="18">
                  <c:v>53</c:v>
                </c:pt>
                <c:pt idx="19">
                  <c:v>18.399999999999999</c:v>
                </c:pt>
                <c:pt idx="20">
                  <c:v>49.9</c:v>
                </c:pt>
                <c:pt idx="21">
                  <c:v>49.4</c:v>
                </c:pt>
                <c:pt idx="22">
                  <c:v>51.6</c:v>
                </c:pt>
                <c:pt idx="23">
                  <c:v>39.799999999999997</c:v>
                </c:pt>
                <c:pt idx="24">
                  <c:v>40.5</c:v>
                </c:pt>
                <c:pt idx="25">
                  <c:v>40.299999999999997</c:v>
                </c:pt>
                <c:pt idx="26">
                  <c:v>40.5</c:v>
                </c:pt>
                <c:pt idx="27">
                  <c:v>51.5</c:v>
                </c:pt>
                <c:pt idx="28">
                  <c:v>39.5</c:v>
                </c:pt>
                <c:pt idx="29">
                  <c:v>38.799999999999997</c:v>
                </c:pt>
                <c:pt idx="30">
                  <c:v>42.5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'Aug19'!$C$4:$AG$4</c:f>
              <c:numCache>
                <c:formatCode>0.0</c:formatCode>
                <c:ptCount val="31"/>
                <c:pt idx="0">
                  <c:v>319.3</c:v>
                </c:pt>
                <c:pt idx="1">
                  <c:v>231.90000000000003</c:v>
                </c:pt>
                <c:pt idx="2">
                  <c:v>298.2</c:v>
                </c:pt>
                <c:pt idx="3">
                  <c:v>326.7</c:v>
                </c:pt>
                <c:pt idx="4">
                  <c:v>296.59999999999997</c:v>
                </c:pt>
                <c:pt idx="5">
                  <c:v>184.1</c:v>
                </c:pt>
                <c:pt idx="6">
                  <c:v>94.8</c:v>
                </c:pt>
                <c:pt idx="7">
                  <c:v>322</c:v>
                </c:pt>
                <c:pt idx="8">
                  <c:v>275.2</c:v>
                </c:pt>
                <c:pt idx="9">
                  <c:v>120</c:v>
                </c:pt>
                <c:pt idx="10">
                  <c:v>270</c:v>
                </c:pt>
                <c:pt idx="11">
                  <c:v>133.9</c:v>
                </c:pt>
                <c:pt idx="12">
                  <c:v>222.5</c:v>
                </c:pt>
                <c:pt idx="13">
                  <c:v>325.29999999999995</c:v>
                </c:pt>
                <c:pt idx="14">
                  <c:v>281.3</c:v>
                </c:pt>
                <c:pt idx="15">
                  <c:v>304.59999999999997</c:v>
                </c:pt>
                <c:pt idx="16">
                  <c:v>196.9</c:v>
                </c:pt>
                <c:pt idx="17">
                  <c:v>295.60000000000002</c:v>
                </c:pt>
                <c:pt idx="18">
                  <c:v>159.70000000000002</c:v>
                </c:pt>
                <c:pt idx="19">
                  <c:v>52.1</c:v>
                </c:pt>
                <c:pt idx="20">
                  <c:v>150.69999999999999</c:v>
                </c:pt>
                <c:pt idx="21">
                  <c:v>260.10000000000002</c:v>
                </c:pt>
                <c:pt idx="22">
                  <c:v>188.2</c:v>
                </c:pt>
                <c:pt idx="23">
                  <c:v>294.2</c:v>
                </c:pt>
                <c:pt idx="24">
                  <c:v>297.90000000000003</c:v>
                </c:pt>
                <c:pt idx="25">
                  <c:v>293.5</c:v>
                </c:pt>
                <c:pt idx="26">
                  <c:v>258.2</c:v>
                </c:pt>
                <c:pt idx="27">
                  <c:v>260</c:v>
                </c:pt>
                <c:pt idx="28">
                  <c:v>279.5</c:v>
                </c:pt>
                <c:pt idx="29">
                  <c:v>276.5</c:v>
                </c:pt>
                <c:pt idx="30">
                  <c:v>272.8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63016"/>
        <c:axId val="1011563408"/>
        <c:axId val="989452104"/>
      </c:bar3DChart>
      <c:catAx>
        <c:axId val="1011563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34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6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3016"/>
        <c:crossesAt val="1"/>
        <c:crossBetween val="between"/>
      </c:valAx>
      <c:serAx>
        <c:axId val="989452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634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'Aug19'!$C$54:$AG$54</c:f>
              <c:numCache>
                <c:formatCode>0.0</c:formatCode>
                <c:ptCount val="31"/>
                <c:pt idx="0">
                  <c:v>92.3</c:v>
                </c:pt>
                <c:pt idx="1">
                  <c:v>69.7</c:v>
                </c:pt>
                <c:pt idx="2">
                  <c:v>88.1</c:v>
                </c:pt>
                <c:pt idx="3">
                  <c:v>95.7</c:v>
                </c:pt>
                <c:pt idx="4">
                  <c:v>87.3</c:v>
                </c:pt>
                <c:pt idx="5">
                  <c:v>52.7</c:v>
                </c:pt>
                <c:pt idx="6">
                  <c:v>28.3</c:v>
                </c:pt>
                <c:pt idx="7">
                  <c:v>94.8</c:v>
                </c:pt>
                <c:pt idx="8">
                  <c:v>77.599999999999994</c:v>
                </c:pt>
                <c:pt idx="9">
                  <c:v>40</c:v>
                </c:pt>
                <c:pt idx="10">
                  <c:v>90</c:v>
                </c:pt>
                <c:pt idx="11">
                  <c:v>39.5</c:v>
                </c:pt>
                <c:pt idx="12">
                  <c:v>65.900000000000006</c:v>
                </c:pt>
                <c:pt idx="13">
                  <c:v>96</c:v>
                </c:pt>
                <c:pt idx="14">
                  <c:v>82.4</c:v>
                </c:pt>
                <c:pt idx="15">
                  <c:v>89.8</c:v>
                </c:pt>
                <c:pt idx="16">
                  <c:v>56.8</c:v>
                </c:pt>
                <c:pt idx="17">
                  <c:v>85.8</c:v>
                </c:pt>
                <c:pt idx="18">
                  <c:v>46</c:v>
                </c:pt>
                <c:pt idx="19">
                  <c:v>15.2</c:v>
                </c:pt>
                <c:pt idx="20">
                  <c:v>43.6</c:v>
                </c:pt>
                <c:pt idx="21">
                  <c:v>78.900000000000006</c:v>
                </c:pt>
                <c:pt idx="22">
                  <c:v>57.3</c:v>
                </c:pt>
                <c:pt idx="23">
                  <c:v>87.6</c:v>
                </c:pt>
                <c:pt idx="24">
                  <c:v>87.8</c:v>
                </c:pt>
                <c:pt idx="25">
                  <c:v>86.4</c:v>
                </c:pt>
                <c:pt idx="26">
                  <c:v>73.8</c:v>
                </c:pt>
                <c:pt idx="27">
                  <c:v>74.599999999999994</c:v>
                </c:pt>
                <c:pt idx="28">
                  <c:v>83</c:v>
                </c:pt>
                <c:pt idx="29">
                  <c:v>80.599999999999994</c:v>
                </c:pt>
                <c:pt idx="30">
                  <c:v>80.2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'Aug19'!$C$55:$AG$55</c:f>
              <c:numCache>
                <c:formatCode>0.0</c:formatCode>
                <c:ptCount val="31"/>
                <c:pt idx="0">
                  <c:v>91.9</c:v>
                </c:pt>
                <c:pt idx="1">
                  <c:v>68.900000000000006</c:v>
                </c:pt>
                <c:pt idx="2">
                  <c:v>86.3</c:v>
                </c:pt>
                <c:pt idx="3">
                  <c:v>94.2</c:v>
                </c:pt>
                <c:pt idx="4">
                  <c:v>86.4</c:v>
                </c:pt>
                <c:pt idx="5">
                  <c:v>52.3</c:v>
                </c:pt>
                <c:pt idx="6">
                  <c:v>27.6</c:v>
                </c:pt>
                <c:pt idx="7">
                  <c:v>93.2</c:v>
                </c:pt>
                <c:pt idx="8">
                  <c:v>77.7</c:v>
                </c:pt>
                <c:pt idx="9">
                  <c:v>40</c:v>
                </c:pt>
                <c:pt idx="10">
                  <c:v>90</c:v>
                </c:pt>
                <c:pt idx="11">
                  <c:v>38.700000000000003</c:v>
                </c:pt>
                <c:pt idx="12">
                  <c:v>64.8</c:v>
                </c:pt>
                <c:pt idx="13">
                  <c:v>93.9</c:v>
                </c:pt>
                <c:pt idx="14">
                  <c:v>81.2</c:v>
                </c:pt>
                <c:pt idx="15">
                  <c:v>87.6</c:v>
                </c:pt>
                <c:pt idx="16">
                  <c:v>56.4</c:v>
                </c:pt>
                <c:pt idx="17">
                  <c:v>85</c:v>
                </c:pt>
                <c:pt idx="18">
                  <c:v>45.6</c:v>
                </c:pt>
                <c:pt idx="19">
                  <c:v>14.9</c:v>
                </c:pt>
                <c:pt idx="20">
                  <c:v>43</c:v>
                </c:pt>
                <c:pt idx="21">
                  <c:v>77.2</c:v>
                </c:pt>
                <c:pt idx="22">
                  <c:v>56.3</c:v>
                </c:pt>
                <c:pt idx="23">
                  <c:v>85.9</c:v>
                </c:pt>
                <c:pt idx="24">
                  <c:v>86</c:v>
                </c:pt>
                <c:pt idx="25">
                  <c:v>84.6</c:v>
                </c:pt>
                <c:pt idx="26">
                  <c:v>73.599999999999994</c:v>
                </c:pt>
                <c:pt idx="27">
                  <c:v>74.3</c:v>
                </c:pt>
                <c:pt idx="28">
                  <c:v>81.900000000000006</c:v>
                </c:pt>
                <c:pt idx="29">
                  <c:v>79.900000000000006</c:v>
                </c:pt>
                <c:pt idx="30">
                  <c:v>78.7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'Aug19'!$C$56:$AG$56</c:f>
              <c:numCache>
                <c:formatCode>0.0</c:formatCode>
                <c:ptCount val="31"/>
                <c:pt idx="0">
                  <c:v>86.8</c:v>
                </c:pt>
                <c:pt idx="1">
                  <c:v>63.5</c:v>
                </c:pt>
                <c:pt idx="2">
                  <c:v>80.599999999999994</c:v>
                </c:pt>
                <c:pt idx="3">
                  <c:v>88.1</c:v>
                </c:pt>
                <c:pt idx="4">
                  <c:v>81</c:v>
                </c:pt>
                <c:pt idx="5">
                  <c:v>52</c:v>
                </c:pt>
                <c:pt idx="6">
                  <c:v>26.1</c:v>
                </c:pt>
                <c:pt idx="7">
                  <c:v>86.6</c:v>
                </c:pt>
                <c:pt idx="8">
                  <c:v>76.2</c:v>
                </c:pt>
                <c:pt idx="9">
                  <c:v>40</c:v>
                </c:pt>
                <c:pt idx="10">
                  <c:v>90</c:v>
                </c:pt>
                <c:pt idx="11">
                  <c:v>37.5</c:v>
                </c:pt>
                <c:pt idx="12">
                  <c:v>60</c:v>
                </c:pt>
                <c:pt idx="13">
                  <c:v>87</c:v>
                </c:pt>
                <c:pt idx="14">
                  <c:v>76</c:v>
                </c:pt>
                <c:pt idx="15">
                  <c:v>82</c:v>
                </c:pt>
                <c:pt idx="16">
                  <c:v>54.4</c:v>
                </c:pt>
                <c:pt idx="17">
                  <c:v>79.7</c:v>
                </c:pt>
                <c:pt idx="18">
                  <c:v>44.7</c:v>
                </c:pt>
                <c:pt idx="19">
                  <c:v>14.6</c:v>
                </c:pt>
                <c:pt idx="20">
                  <c:v>42</c:v>
                </c:pt>
                <c:pt idx="21">
                  <c:v>70.3</c:v>
                </c:pt>
                <c:pt idx="22">
                  <c:v>51.4</c:v>
                </c:pt>
                <c:pt idx="23">
                  <c:v>79.2</c:v>
                </c:pt>
                <c:pt idx="24">
                  <c:v>79.400000000000006</c:v>
                </c:pt>
                <c:pt idx="25">
                  <c:v>78.2</c:v>
                </c:pt>
                <c:pt idx="26">
                  <c:v>71</c:v>
                </c:pt>
                <c:pt idx="27">
                  <c:v>71.099999999999994</c:v>
                </c:pt>
                <c:pt idx="28">
                  <c:v>75.3</c:v>
                </c:pt>
                <c:pt idx="29">
                  <c:v>74.2</c:v>
                </c:pt>
                <c:pt idx="30">
                  <c:v>73.5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'Aug19'!$C$57:$AG$57</c:f>
              <c:numCache>
                <c:formatCode>0.0</c:formatCode>
                <c:ptCount val="31"/>
                <c:pt idx="0">
                  <c:v>48.3</c:v>
                </c:pt>
                <c:pt idx="1">
                  <c:v>29.8</c:v>
                </c:pt>
                <c:pt idx="2">
                  <c:v>43.2</c:v>
                </c:pt>
                <c:pt idx="3">
                  <c:v>48.7</c:v>
                </c:pt>
                <c:pt idx="4">
                  <c:v>41.9</c:v>
                </c:pt>
                <c:pt idx="5">
                  <c:v>27.1</c:v>
                </c:pt>
                <c:pt idx="6">
                  <c:v>12.8</c:v>
                </c:pt>
                <c:pt idx="7">
                  <c:v>47.4</c:v>
                </c:pt>
                <c:pt idx="8">
                  <c:v>43.7</c:v>
                </c:pt>
                <c:pt idx="9">
                  <c:v>18.399999999999999</c:v>
                </c:pt>
                <c:pt idx="10">
                  <c:v>40.6</c:v>
                </c:pt>
                <c:pt idx="11">
                  <c:v>18.2</c:v>
                </c:pt>
                <c:pt idx="12">
                  <c:v>31.8</c:v>
                </c:pt>
                <c:pt idx="13">
                  <c:v>48.4</c:v>
                </c:pt>
                <c:pt idx="14">
                  <c:v>41.7</c:v>
                </c:pt>
                <c:pt idx="15">
                  <c:v>45.2</c:v>
                </c:pt>
                <c:pt idx="16">
                  <c:v>29.3</c:v>
                </c:pt>
                <c:pt idx="17">
                  <c:v>45.1</c:v>
                </c:pt>
                <c:pt idx="18">
                  <c:v>23.4</c:v>
                </c:pt>
                <c:pt idx="19">
                  <c:v>7.4</c:v>
                </c:pt>
                <c:pt idx="20">
                  <c:v>22.1</c:v>
                </c:pt>
                <c:pt idx="21">
                  <c:v>33.700000000000003</c:v>
                </c:pt>
                <c:pt idx="22">
                  <c:v>23.2</c:v>
                </c:pt>
                <c:pt idx="23">
                  <c:v>41.5</c:v>
                </c:pt>
                <c:pt idx="24">
                  <c:v>44.7</c:v>
                </c:pt>
                <c:pt idx="25">
                  <c:v>44.3</c:v>
                </c:pt>
                <c:pt idx="26">
                  <c:v>39.799999999999997</c:v>
                </c:pt>
                <c:pt idx="27">
                  <c:v>40</c:v>
                </c:pt>
                <c:pt idx="28">
                  <c:v>39.299999999999997</c:v>
                </c:pt>
                <c:pt idx="29">
                  <c:v>41.8</c:v>
                </c:pt>
                <c:pt idx="30">
                  <c:v>40.4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64584"/>
        <c:axId val="1011564976"/>
      </c:barChart>
      <c:catAx>
        <c:axId val="1011564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4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649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458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'Sep19'!$C$3:$AG$3</c:f>
              <c:numCache>
                <c:formatCode>0.0</c:formatCode>
                <c:ptCount val="31"/>
                <c:pt idx="0">
                  <c:v>52.6</c:v>
                </c:pt>
                <c:pt idx="1">
                  <c:v>21.6</c:v>
                </c:pt>
                <c:pt idx="2">
                  <c:v>41</c:v>
                </c:pt>
                <c:pt idx="3">
                  <c:v>39.6</c:v>
                </c:pt>
                <c:pt idx="4">
                  <c:v>22.3</c:v>
                </c:pt>
                <c:pt idx="5">
                  <c:v>11.9</c:v>
                </c:pt>
                <c:pt idx="6">
                  <c:v>50.1</c:v>
                </c:pt>
                <c:pt idx="7">
                  <c:v>43</c:v>
                </c:pt>
                <c:pt idx="8">
                  <c:v>46.1</c:v>
                </c:pt>
                <c:pt idx="9">
                  <c:v>37.9</c:v>
                </c:pt>
                <c:pt idx="10">
                  <c:v>53</c:v>
                </c:pt>
                <c:pt idx="11">
                  <c:v>40.6</c:v>
                </c:pt>
                <c:pt idx="12">
                  <c:v>38.4</c:v>
                </c:pt>
                <c:pt idx="13">
                  <c:v>40.6</c:v>
                </c:pt>
                <c:pt idx="14">
                  <c:v>36.6</c:v>
                </c:pt>
                <c:pt idx="15">
                  <c:v>35.6</c:v>
                </c:pt>
                <c:pt idx="16">
                  <c:v>37.4</c:v>
                </c:pt>
                <c:pt idx="17">
                  <c:v>45.1</c:v>
                </c:pt>
                <c:pt idx="18">
                  <c:v>41.7</c:v>
                </c:pt>
                <c:pt idx="19">
                  <c:v>37.6</c:v>
                </c:pt>
                <c:pt idx="20">
                  <c:v>36.200000000000003</c:v>
                </c:pt>
                <c:pt idx="21">
                  <c:v>49.2</c:v>
                </c:pt>
                <c:pt idx="22">
                  <c:v>52.2</c:v>
                </c:pt>
                <c:pt idx="23">
                  <c:v>52.2</c:v>
                </c:pt>
                <c:pt idx="24">
                  <c:v>49.4</c:v>
                </c:pt>
                <c:pt idx="25">
                  <c:v>51.2</c:v>
                </c:pt>
                <c:pt idx="26">
                  <c:v>48.4</c:v>
                </c:pt>
                <c:pt idx="27">
                  <c:v>44.6</c:v>
                </c:pt>
                <c:pt idx="28">
                  <c:v>37.1</c:v>
                </c:pt>
                <c:pt idx="29">
                  <c:v>37.9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'Sep19'!$C$4:$AG$4</c:f>
              <c:numCache>
                <c:formatCode>0.0</c:formatCode>
                <c:ptCount val="31"/>
                <c:pt idx="0">
                  <c:v>136.4</c:v>
                </c:pt>
                <c:pt idx="1">
                  <c:v>77.8</c:v>
                </c:pt>
                <c:pt idx="2">
                  <c:v>286.70000000000005</c:v>
                </c:pt>
                <c:pt idx="3">
                  <c:v>280</c:v>
                </c:pt>
                <c:pt idx="4">
                  <c:v>82.8</c:v>
                </c:pt>
                <c:pt idx="5">
                  <c:v>58.199999999999996</c:v>
                </c:pt>
                <c:pt idx="6">
                  <c:v>218.4</c:v>
                </c:pt>
                <c:pt idx="7">
                  <c:v>107.9</c:v>
                </c:pt>
                <c:pt idx="8">
                  <c:v>254.70000000000002</c:v>
                </c:pt>
                <c:pt idx="9">
                  <c:v>235.70000000000002</c:v>
                </c:pt>
                <c:pt idx="10">
                  <c:v>182.1</c:v>
                </c:pt>
                <c:pt idx="11">
                  <c:v>264.89999999999998</c:v>
                </c:pt>
                <c:pt idx="12">
                  <c:v>260.8</c:v>
                </c:pt>
                <c:pt idx="13">
                  <c:v>253.2</c:v>
                </c:pt>
                <c:pt idx="14">
                  <c:v>246.39999999999998</c:v>
                </c:pt>
                <c:pt idx="15">
                  <c:v>239.8</c:v>
                </c:pt>
                <c:pt idx="16">
                  <c:v>243.90000000000003</c:v>
                </c:pt>
                <c:pt idx="17">
                  <c:v>141.29999999999998</c:v>
                </c:pt>
                <c:pt idx="18">
                  <c:v>244.1</c:v>
                </c:pt>
                <c:pt idx="19">
                  <c:v>245.39999999999998</c:v>
                </c:pt>
                <c:pt idx="20">
                  <c:v>234.00000000000003</c:v>
                </c:pt>
                <c:pt idx="21">
                  <c:v>183.5</c:v>
                </c:pt>
                <c:pt idx="22">
                  <c:v>188.9</c:v>
                </c:pt>
                <c:pt idx="23">
                  <c:v>120</c:v>
                </c:pt>
                <c:pt idx="24">
                  <c:v>180.3</c:v>
                </c:pt>
                <c:pt idx="25">
                  <c:v>142.30000000000001</c:v>
                </c:pt>
                <c:pt idx="26">
                  <c:v>220.20000000000002</c:v>
                </c:pt>
                <c:pt idx="27">
                  <c:v>217.4</c:v>
                </c:pt>
                <c:pt idx="28">
                  <c:v>232.50000000000003</c:v>
                </c:pt>
                <c:pt idx="29">
                  <c:v>220.39999999999998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62232"/>
        <c:axId val="1011565368"/>
        <c:axId val="989447016"/>
      </c:bar3DChart>
      <c:catAx>
        <c:axId val="1011562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536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65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62232"/>
        <c:crossesAt val="1"/>
        <c:crossBetween val="between"/>
      </c:valAx>
      <c:serAx>
        <c:axId val="989447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6536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2014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'Nov14'!$C$3:$AG$3</c:f>
              <c:numCache>
                <c:formatCode>0.0</c:formatCode>
                <c:ptCount val="31"/>
                <c:pt idx="0">
                  <c:v>27.731999999999999</c:v>
                </c:pt>
                <c:pt idx="1">
                  <c:v>27.853999999999999</c:v>
                </c:pt>
                <c:pt idx="2">
                  <c:v>40.207000000000001</c:v>
                </c:pt>
                <c:pt idx="3">
                  <c:v>30.2</c:v>
                </c:pt>
                <c:pt idx="4">
                  <c:v>3.488</c:v>
                </c:pt>
                <c:pt idx="5">
                  <c:v>21.228000000000002</c:v>
                </c:pt>
                <c:pt idx="6">
                  <c:v>32.357999999999997</c:v>
                </c:pt>
                <c:pt idx="7">
                  <c:v>26.847000000000001</c:v>
                </c:pt>
                <c:pt idx="8">
                  <c:v>20.03</c:v>
                </c:pt>
                <c:pt idx="9">
                  <c:v>8.2149999999999999</c:v>
                </c:pt>
                <c:pt idx="10">
                  <c:v>16.030999999999999</c:v>
                </c:pt>
                <c:pt idx="11">
                  <c:v>28.611000000000001</c:v>
                </c:pt>
                <c:pt idx="12">
                  <c:v>33.723999999999997</c:v>
                </c:pt>
                <c:pt idx="13">
                  <c:v>13.207000000000001</c:v>
                </c:pt>
                <c:pt idx="14">
                  <c:v>12.465999999999999</c:v>
                </c:pt>
                <c:pt idx="15">
                  <c:v>29.504000000000001</c:v>
                </c:pt>
                <c:pt idx="16">
                  <c:v>16.311</c:v>
                </c:pt>
                <c:pt idx="17">
                  <c:v>34.515999999999998</c:v>
                </c:pt>
                <c:pt idx="18">
                  <c:v>25.131</c:v>
                </c:pt>
                <c:pt idx="19">
                  <c:v>34.798000000000002</c:v>
                </c:pt>
                <c:pt idx="20">
                  <c:v>24.16</c:v>
                </c:pt>
                <c:pt idx="21">
                  <c:v>25.091000000000001</c:v>
                </c:pt>
                <c:pt idx="22">
                  <c:v>20.751999999999999</c:v>
                </c:pt>
                <c:pt idx="23">
                  <c:v>20.286000000000001</c:v>
                </c:pt>
                <c:pt idx="24">
                  <c:v>6.2709999999999999</c:v>
                </c:pt>
                <c:pt idx="25">
                  <c:v>10.582000000000001</c:v>
                </c:pt>
                <c:pt idx="26">
                  <c:v>30.687000000000001</c:v>
                </c:pt>
                <c:pt idx="27">
                  <c:v>9.7390000000000008</c:v>
                </c:pt>
                <c:pt idx="28">
                  <c:v>7.4669999999999996</c:v>
                </c:pt>
                <c:pt idx="29">
                  <c:v>26.945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'Nov14'!$C$4:$AG$4</c:f>
              <c:numCache>
                <c:formatCode>General</c:formatCode>
                <c:ptCount val="31"/>
                <c:pt idx="0">
                  <c:v>149.6</c:v>
                </c:pt>
                <c:pt idx="1">
                  <c:v>146.5</c:v>
                </c:pt>
                <c:pt idx="2">
                  <c:v>100.9</c:v>
                </c:pt>
                <c:pt idx="3">
                  <c:v>47.199999999999996</c:v>
                </c:pt>
                <c:pt idx="4">
                  <c:v>13</c:v>
                </c:pt>
                <c:pt idx="5">
                  <c:v>57.7</c:v>
                </c:pt>
                <c:pt idx="6">
                  <c:v>117.6</c:v>
                </c:pt>
                <c:pt idx="7">
                  <c:v>132.6</c:v>
                </c:pt>
                <c:pt idx="8">
                  <c:v>67.2</c:v>
                </c:pt>
                <c:pt idx="9">
                  <c:v>31.199999999999996</c:v>
                </c:pt>
                <c:pt idx="10">
                  <c:v>36.5</c:v>
                </c:pt>
                <c:pt idx="11">
                  <c:v>44.2</c:v>
                </c:pt>
                <c:pt idx="12">
                  <c:v>100.7</c:v>
                </c:pt>
                <c:pt idx="13">
                  <c:v>46.2</c:v>
                </c:pt>
                <c:pt idx="14">
                  <c:v>32.5</c:v>
                </c:pt>
                <c:pt idx="15">
                  <c:v>90.2</c:v>
                </c:pt>
                <c:pt idx="16">
                  <c:v>48.300000000000004</c:v>
                </c:pt>
                <c:pt idx="17">
                  <c:v>70.2</c:v>
                </c:pt>
                <c:pt idx="18">
                  <c:v>98.9</c:v>
                </c:pt>
                <c:pt idx="19">
                  <c:v>89.6</c:v>
                </c:pt>
                <c:pt idx="20">
                  <c:v>83.7</c:v>
                </c:pt>
                <c:pt idx="21">
                  <c:v>105.69999999999999</c:v>
                </c:pt>
                <c:pt idx="22">
                  <c:v>87.1</c:v>
                </c:pt>
                <c:pt idx="23">
                  <c:v>91.8</c:v>
                </c:pt>
                <c:pt idx="24">
                  <c:v>22.299999999999997</c:v>
                </c:pt>
                <c:pt idx="25">
                  <c:v>41.3</c:v>
                </c:pt>
                <c:pt idx="26">
                  <c:v>76.900000000000006</c:v>
                </c:pt>
                <c:pt idx="27">
                  <c:v>28</c:v>
                </c:pt>
                <c:pt idx="28">
                  <c:v>21</c:v>
                </c:pt>
                <c:pt idx="29">
                  <c:v>57.7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640368"/>
        <c:axId val="35638800"/>
        <c:axId val="989550472"/>
      </c:bar3DChart>
      <c:catAx>
        <c:axId val="3564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388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35638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40368"/>
        <c:crossesAt val="1"/>
        <c:crossBetween val="between"/>
      </c:valAx>
      <c:serAx>
        <c:axId val="989550472"/>
        <c:scaling>
          <c:orientation val="minMax"/>
        </c:scaling>
        <c:delete val="1"/>
        <c:axPos val="b"/>
        <c:majorTickMark val="out"/>
        <c:minorTickMark val="none"/>
        <c:tickLblPos val="nextTo"/>
        <c:crossAx val="356388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5845253494645"/>
          <c:y val="0.34777912376337572"/>
          <c:w val="0.93115281602069677"/>
          <c:h val="0.42795247154235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'Sep19'!$C$54:$AG$54</c:f>
              <c:numCache>
                <c:formatCode>0.0</c:formatCode>
                <c:ptCount val="31"/>
                <c:pt idx="0">
                  <c:v>39.6</c:v>
                </c:pt>
                <c:pt idx="1">
                  <c:v>22.7</c:v>
                </c:pt>
                <c:pt idx="2">
                  <c:v>84.3</c:v>
                </c:pt>
                <c:pt idx="3">
                  <c:v>82.6</c:v>
                </c:pt>
                <c:pt idx="4">
                  <c:v>23.7</c:v>
                </c:pt>
                <c:pt idx="5">
                  <c:v>17</c:v>
                </c:pt>
                <c:pt idx="6">
                  <c:v>65.8</c:v>
                </c:pt>
                <c:pt idx="7">
                  <c:v>32</c:v>
                </c:pt>
                <c:pt idx="8">
                  <c:v>73.3</c:v>
                </c:pt>
                <c:pt idx="9">
                  <c:v>70.2</c:v>
                </c:pt>
                <c:pt idx="10">
                  <c:v>50.9</c:v>
                </c:pt>
                <c:pt idx="11">
                  <c:v>78.599999999999994</c:v>
                </c:pt>
                <c:pt idx="12">
                  <c:v>77</c:v>
                </c:pt>
                <c:pt idx="13">
                  <c:v>75.3</c:v>
                </c:pt>
                <c:pt idx="14">
                  <c:v>72.5</c:v>
                </c:pt>
                <c:pt idx="15">
                  <c:v>70.7</c:v>
                </c:pt>
                <c:pt idx="16">
                  <c:v>72.400000000000006</c:v>
                </c:pt>
                <c:pt idx="17">
                  <c:v>40.799999999999997</c:v>
                </c:pt>
                <c:pt idx="18">
                  <c:v>71.8</c:v>
                </c:pt>
                <c:pt idx="19">
                  <c:v>72.3</c:v>
                </c:pt>
                <c:pt idx="20">
                  <c:v>68.8</c:v>
                </c:pt>
                <c:pt idx="21">
                  <c:v>53</c:v>
                </c:pt>
                <c:pt idx="22">
                  <c:v>58.2</c:v>
                </c:pt>
                <c:pt idx="23">
                  <c:v>35.299999999999997</c:v>
                </c:pt>
                <c:pt idx="24">
                  <c:v>54.2</c:v>
                </c:pt>
                <c:pt idx="25">
                  <c:v>44.7</c:v>
                </c:pt>
                <c:pt idx="26">
                  <c:v>64.599999999999994</c:v>
                </c:pt>
                <c:pt idx="27">
                  <c:v>64.599999999999994</c:v>
                </c:pt>
                <c:pt idx="28">
                  <c:v>69</c:v>
                </c:pt>
                <c:pt idx="29">
                  <c:v>66.5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'Sep19'!$C$55:$AG$55</c:f>
              <c:numCache>
                <c:formatCode>0.0</c:formatCode>
                <c:ptCount val="31"/>
                <c:pt idx="0">
                  <c:v>39.200000000000003</c:v>
                </c:pt>
                <c:pt idx="1">
                  <c:v>22.2</c:v>
                </c:pt>
                <c:pt idx="2">
                  <c:v>82.5</c:v>
                </c:pt>
                <c:pt idx="3">
                  <c:v>80.8</c:v>
                </c:pt>
                <c:pt idx="4">
                  <c:v>23.2</c:v>
                </c:pt>
                <c:pt idx="5">
                  <c:v>16.600000000000001</c:v>
                </c:pt>
                <c:pt idx="6">
                  <c:v>65.2</c:v>
                </c:pt>
                <c:pt idx="7">
                  <c:v>31.4</c:v>
                </c:pt>
                <c:pt idx="8">
                  <c:v>73</c:v>
                </c:pt>
                <c:pt idx="9">
                  <c:v>67.900000000000006</c:v>
                </c:pt>
                <c:pt idx="10">
                  <c:v>50.2</c:v>
                </c:pt>
                <c:pt idx="11">
                  <c:v>76.099999999999994</c:v>
                </c:pt>
                <c:pt idx="12">
                  <c:v>74.900000000000006</c:v>
                </c:pt>
                <c:pt idx="13">
                  <c:v>73.599999999999994</c:v>
                </c:pt>
                <c:pt idx="14">
                  <c:v>71</c:v>
                </c:pt>
                <c:pt idx="15">
                  <c:v>69.2</c:v>
                </c:pt>
                <c:pt idx="16">
                  <c:v>70.2</c:v>
                </c:pt>
                <c:pt idx="17">
                  <c:v>40.299999999999997</c:v>
                </c:pt>
                <c:pt idx="18">
                  <c:v>70.599999999999994</c:v>
                </c:pt>
                <c:pt idx="19">
                  <c:v>70.599999999999994</c:v>
                </c:pt>
                <c:pt idx="20">
                  <c:v>68</c:v>
                </c:pt>
                <c:pt idx="21">
                  <c:v>52.7</c:v>
                </c:pt>
                <c:pt idx="22">
                  <c:v>55.6</c:v>
                </c:pt>
                <c:pt idx="23">
                  <c:v>34.799999999999997</c:v>
                </c:pt>
                <c:pt idx="24">
                  <c:v>53.5</c:v>
                </c:pt>
                <c:pt idx="25">
                  <c:v>42.6</c:v>
                </c:pt>
                <c:pt idx="26">
                  <c:v>64.2</c:v>
                </c:pt>
                <c:pt idx="27">
                  <c:v>62.7</c:v>
                </c:pt>
                <c:pt idx="28">
                  <c:v>67.8</c:v>
                </c:pt>
                <c:pt idx="29">
                  <c:v>64.7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'Sep19'!$C$56:$AG$56</c:f>
              <c:numCache>
                <c:formatCode>0.0</c:formatCode>
                <c:ptCount val="31"/>
                <c:pt idx="0">
                  <c:v>38.299999999999997</c:v>
                </c:pt>
                <c:pt idx="1">
                  <c:v>21.7</c:v>
                </c:pt>
                <c:pt idx="2">
                  <c:v>76.400000000000006</c:v>
                </c:pt>
                <c:pt idx="3">
                  <c:v>74.3</c:v>
                </c:pt>
                <c:pt idx="4">
                  <c:v>22.7</c:v>
                </c:pt>
                <c:pt idx="5">
                  <c:v>16.2</c:v>
                </c:pt>
                <c:pt idx="6">
                  <c:v>58.8</c:v>
                </c:pt>
                <c:pt idx="7">
                  <c:v>29.8</c:v>
                </c:pt>
                <c:pt idx="8">
                  <c:v>69.900000000000006</c:v>
                </c:pt>
                <c:pt idx="9">
                  <c:v>62.5</c:v>
                </c:pt>
                <c:pt idx="10">
                  <c:v>49.4</c:v>
                </c:pt>
                <c:pt idx="11">
                  <c:v>69.900000000000006</c:v>
                </c:pt>
                <c:pt idx="12">
                  <c:v>68.900000000000006</c:v>
                </c:pt>
                <c:pt idx="13">
                  <c:v>67.8</c:v>
                </c:pt>
                <c:pt idx="14">
                  <c:v>65.2</c:v>
                </c:pt>
                <c:pt idx="15">
                  <c:v>63.6</c:v>
                </c:pt>
                <c:pt idx="16">
                  <c:v>64.5</c:v>
                </c:pt>
                <c:pt idx="17">
                  <c:v>39.6</c:v>
                </c:pt>
                <c:pt idx="18">
                  <c:v>64.8</c:v>
                </c:pt>
                <c:pt idx="19">
                  <c:v>64.900000000000006</c:v>
                </c:pt>
                <c:pt idx="20">
                  <c:v>62.8</c:v>
                </c:pt>
                <c:pt idx="21">
                  <c:v>50.1</c:v>
                </c:pt>
                <c:pt idx="22">
                  <c:v>50.5</c:v>
                </c:pt>
                <c:pt idx="23">
                  <c:v>33.4</c:v>
                </c:pt>
                <c:pt idx="24">
                  <c:v>47.8</c:v>
                </c:pt>
                <c:pt idx="25">
                  <c:v>37.5</c:v>
                </c:pt>
                <c:pt idx="26">
                  <c:v>59</c:v>
                </c:pt>
                <c:pt idx="27">
                  <c:v>57.5</c:v>
                </c:pt>
                <c:pt idx="28">
                  <c:v>60.8</c:v>
                </c:pt>
                <c:pt idx="29">
                  <c:v>58.2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'Sep19'!$C$57:$AG$57</c:f>
              <c:numCache>
                <c:formatCode>0.0</c:formatCode>
                <c:ptCount val="31"/>
                <c:pt idx="0">
                  <c:v>19.3</c:v>
                </c:pt>
                <c:pt idx="1">
                  <c:v>11.2</c:v>
                </c:pt>
                <c:pt idx="2">
                  <c:v>43.5</c:v>
                </c:pt>
                <c:pt idx="3">
                  <c:v>42.3</c:v>
                </c:pt>
                <c:pt idx="4">
                  <c:v>13.2</c:v>
                </c:pt>
                <c:pt idx="5">
                  <c:v>8.4</c:v>
                </c:pt>
                <c:pt idx="6">
                  <c:v>28.6</c:v>
                </c:pt>
                <c:pt idx="7">
                  <c:v>14.7</c:v>
                </c:pt>
                <c:pt idx="8">
                  <c:v>38.5</c:v>
                </c:pt>
                <c:pt idx="9">
                  <c:v>35.1</c:v>
                </c:pt>
                <c:pt idx="10">
                  <c:v>31.6</c:v>
                </c:pt>
                <c:pt idx="11">
                  <c:v>40.299999999999997</c:v>
                </c:pt>
                <c:pt idx="12">
                  <c:v>40</c:v>
                </c:pt>
                <c:pt idx="13">
                  <c:v>36.5</c:v>
                </c:pt>
                <c:pt idx="14">
                  <c:v>37.700000000000003</c:v>
                </c:pt>
                <c:pt idx="15">
                  <c:v>36.299999999999997</c:v>
                </c:pt>
                <c:pt idx="16">
                  <c:v>36.799999999999997</c:v>
                </c:pt>
                <c:pt idx="17">
                  <c:v>20.6</c:v>
                </c:pt>
                <c:pt idx="18">
                  <c:v>36.9</c:v>
                </c:pt>
                <c:pt idx="19">
                  <c:v>37.6</c:v>
                </c:pt>
                <c:pt idx="20">
                  <c:v>34.4</c:v>
                </c:pt>
                <c:pt idx="21">
                  <c:v>27.7</c:v>
                </c:pt>
                <c:pt idx="22">
                  <c:v>24.6</c:v>
                </c:pt>
                <c:pt idx="23">
                  <c:v>16.5</c:v>
                </c:pt>
                <c:pt idx="24">
                  <c:v>24.8</c:v>
                </c:pt>
                <c:pt idx="25">
                  <c:v>17.5</c:v>
                </c:pt>
                <c:pt idx="26">
                  <c:v>32.4</c:v>
                </c:pt>
                <c:pt idx="27">
                  <c:v>32.6</c:v>
                </c:pt>
                <c:pt idx="28">
                  <c:v>34.9</c:v>
                </c:pt>
                <c:pt idx="29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41848"/>
        <c:axId val="1011536752"/>
      </c:barChart>
      <c:catAx>
        <c:axId val="101154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36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36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184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'Okt19'!$C$3:$AG$3</c:f>
              <c:numCache>
                <c:formatCode>0.0</c:formatCode>
                <c:ptCount val="31"/>
                <c:pt idx="0">
                  <c:v>38.700000000000003</c:v>
                </c:pt>
                <c:pt idx="1">
                  <c:v>47.1</c:v>
                </c:pt>
                <c:pt idx="2">
                  <c:v>39.200000000000003</c:v>
                </c:pt>
                <c:pt idx="3">
                  <c:v>15</c:v>
                </c:pt>
                <c:pt idx="4">
                  <c:v>36.299999999999997</c:v>
                </c:pt>
                <c:pt idx="5">
                  <c:v>37</c:v>
                </c:pt>
                <c:pt idx="6">
                  <c:v>42.4</c:v>
                </c:pt>
                <c:pt idx="7">
                  <c:v>47.3</c:v>
                </c:pt>
                <c:pt idx="8">
                  <c:v>32.6</c:v>
                </c:pt>
                <c:pt idx="9">
                  <c:v>48.4</c:v>
                </c:pt>
                <c:pt idx="10">
                  <c:v>34.1</c:v>
                </c:pt>
                <c:pt idx="11">
                  <c:v>23</c:v>
                </c:pt>
                <c:pt idx="12">
                  <c:v>34.799999999999997</c:v>
                </c:pt>
                <c:pt idx="13">
                  <c:v>31.7</c:v>
                </c:pt>
                <c:pt idx="14">
                  <c:v>8.6999999999999993</c:v>
                </c:pt>
                <c:pt idx="15">
                  <c:v>32.9</c:v>
                </c:pt>
                <c:pt idx="16">
                  <c:v>43.1</c:v>
                </c:pt>
                <c:pt idx="17">
                  <c:v>38.200000000000003</c:v>
                </c:pt>
                <c:pt idx="18">
                  <c:v>39.700000000000003</c:v>
                </c:pt>
                <c:pt idx="19">
                  <c:v>41.2</c:v>
                </c:pt>
                <c:pt idx="20">
                  <c:v>15</c:v>
                </c:pt>
                <c:pt idx="21">
                  <c:v>12.7</c:v>
                </c:pt>
                <c:pt idx="22">
                  <c:v>30.1</c:v>
                </c:pt>
                <c:pt idx="23">
                  <c:v>31.6</c:v>
                </c:pt>
                <c:pt idx="24">
                  <c:v>36.799999999999997</c:v>
                </c:pt>
                <c:pt idx="25">
                  <c:v>29.2</c:v>
                </c:pt>
                <c:pt idx="26">
                  <c:v>30.5</c:v>
                </c:pt>
                <c:pt idx="27">
                  <c:v>15.9</c:v>
                </c:pt>
                <c:pt idx="28">
                  <c:v>12.1</c:v>
                </c:pt>
                <c:pt idx="29">
                  <c:v>17.3</c:v>
                </c:pt>
                <c:pt idx="30">
                  <c:v>10.3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'Okt19'!$C$4:$AG$4</c:f>
              <c:numCache>
                <c:formatCode>0.0</c:formatCode>
                <c:ptCount val="31"/>
                <c:pt idx="0">
                  <c:v>208.70000000000002</c:v>
                </c:pt>
                <c:pt idx="1">
                  <c:v>108.6</c:v>
                </c:pt>
                <c:pt idx="2">
                  <c:v>220.59999999999997</c:v>
                </c:pt>
                <c:pt idx="3">
                  <c:v>48.7</c:v>
                </c:pt>
                <c:pt idx="4">
                  <c:v>113.8</c:v>
                </c:pt>
                <c:pt idx="5">
                  <c:v>84.1</c:v>
                </c:pt>
                <c:pt idx="6">
                  <c:v>158.29999999999998</c:v>
                </c:pt>
                <c:pt idx="7">
                  <c:v>141.69999999999999</c:v>
                </c:pt>
                <c:pt idx="8">
                  <c:v>39.199999999999996</c:v>
                </c:pt>
                <c:pt idx="9">
                  <c:v>171.9</c:v>
                </c:pt>
                <c:pt idx="10">
                  <c:v>203.10000000000002</c:v>
                </c:pt>
                <c:pt idx="11">
                  <c:v>132.10000000000002</c:v>
                </c:pt>
                <c:pt idx="12">
                  <c:v>179.29999999999998</c:v>
                </c:pt>
                <c:pt idx="13">
                  <c:v>185.5</c:v>
                </c:pt>
                <c:pt idx="14">
                  <c:v>25.699999999999996</c:v>
                </c:pt>
                <c:pt idx="15">
                  <c:v>190</c:v>
                </c:pt>
                <c:pt idx="16">
                  <c:v>137.10000000000002</c:v>
                </c:pt>
                <c:pt idx="17">
                  <c:v>103.2</c:v>
                </c:pt>
                <c:pt idx="18">
                  <c:v>100.10000000000001</c:v>
                </c:pt>
                <c:pt idx="19">
                  <c:v>101.3</c:v>
                </c:pt>
                <c:pt idx="20">
                  <c:v>35.6</c:v>
                </c:pt>
                <c:pt idx="21">
                  <c:v>51</c:v>
                </c:pt>
                <c:pt idx="22">
                  <c:v>92.600000000000009</c:v>
                </c:pt>
                <c:pt idx="23">
                  <c:v>97.499999999999986</c:v>
                </c:pt>
                <c:pt idx="24">
                  <c:v>146.5</c:v>
                </c:pt>
                <c:pt idx="25">
                  <c:v>160.1</c:v>
                </c:pt>
                <c:pt idx="26">
                  <c:v>125.7</c:v>
                </c:pt>
                <c:pt idx="27">
                  <c:v>49.400000000000006</c:v>
                </c:pt>
                <c:pt idx="28">
                  <c:v>34.5</c:v>
                </c:pt>
                <c:pt idx="29">
                  <c:v>41.5</c:v>
                </c:pt>
                <c:pt idx="30">
                  <c:v>43.900000000000006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38320"/>
        <c:axId val="1011548120"/>
        <c:axId val="989449984"/>
      </c:bar3DChart>
      <c:catAx>
        <c:axId val="101153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81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48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38320"/>
        <c:crossesAt val="1"/>
        <c:crossBetween val="between"/>
      </c:valAx>
      <c:serAx>
        <c:axId val="98944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481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'Okt19'!$C$54:$AG$54</c:f>
              <c:numCache>
                <c:formatCode>0.0</c:formatCode>
                <c:ptCount val="31"/>
                <c:pt idx="0">
                  <c:v>60.2</c:v>
                </c:pt>
                <c:pt idx="1">
                  <c:v>32.299999999999997</c:v>
                </c:pt>
                <c:pt idx="2">
                  <c:v>64.8</c:v>
                </c:pt>
                <c:pt idx="3">
                  <c:v>14.2</c:v>
                </c:pt>
                <c:pt idx="4">
                  <c:v>34.4</c:v>
                </c:pt>
                <c:pt idx="5">
                  <c:v>24.7</c:v>
                </c:pt>
                <c:pt idx="6">
                  <c:v>47.5</c:v>
                </c:pt>
                <c:pt idx="7">
                  <c:v>43.3</c:v>
                </c:pt>
                <c:pt idx="8">
                  <c:v>12</c:v>
                </c:pt>
                <c:pt idx="9">
                  <c:v>53.1</c:v>
                </c:pt>
                <c:pt idx="10">
                  <c:v>61</c:v>
                </c:pt>
                <c:pt idx="11">
                  <c:v>38.200000000000003</c:v>
                </c:pt>
                <c:pt idx="12">
                  <c:v>54.7</c:v>
                </c:pt>
                <c:pt idx="13">
                  <c:v>55.8</c:v>
                </c:pt>
                <c:pt idx="14">
                  <c:v>7.5</c:v>
                </c:pt>
                <c:pt idx="15">
                  <c:v>57.4</c:v>
                </c:pt>
                <c:pt idx="16">
                  <c:v>39.1</c:v>
                </c:pt>
                <c:pt idx="17">
                  <c:v>31</c:v>
                </c:pt>
                <c:pt idx="18">
                  <c:v>30.1</c:v>
                </c:pt>
                <c:pt idx="19">
                  <c:v>30.7</c:v>
                </c:pt>
                <c:pt idx="20">
                  <c:v>10.4</c:v>
                </c:pt>
                <c:pt idx="21">
                  <c:v>14.9</c:v>
                </c:pt>
                <c:pt idx="22">
                  <c:v>27.1</c:v>
                </c:pt>
                <c:pt idx="23">
                  <c:v>28.3</c:v>
                </c:pt>
                <c:pt idx="24">
                  <c:v>45</c:v>
                </c:pt>
                <c:pt idx="25">
                  <c:v>48.9</c:v>
                </c:pt>
                <c:pt idx="26">
                  <c:v>37.5</c:v>
                </c:pt>
                <c:pt idx="27">
                  <c:v>14.4</c:v>
                </c:pt>
                <c:pt idx="28">
                  <c:v>10.1</c:v>
                </c:pt>
                <c:pt idx="29">
                  <c:v>12.1</c:v>
                </c:pt>
                <c:pt idx="30">
                  <c:v>12.9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'Okt19'!$C$55:$AG$55</c:f>
              <c:numCache>
                <c:formatCode>0.0</c:formatCode>
                <c:ptCount val="31"/>
                <c:pt idx="0">
                  <c:v>60.2</c:v>
                </c:pt>
                <c:pt idx="1">
                  <c:v>31.7</c:v>
                </c:pt>
                <c:pt idx="2">
                  <c:v>64.3</c:v>
                </c:pt>
                <c:pt idx="3">
                  <c:v>13.9</c:v>
                </c:pt>
                <c:pt idx="4">
                  <c:v>33.6</c:v>
                </c:pt>
                <c:pt idx="5">
                  <c:v>24.3</c:v>
                </c:pt>
                <c:pt idx="6">
                  <c:v>46.6</c:v>
                </c:pt>
                <c:pt idx="7">
                  <c:v>42.7</c:v>
                </c:pt>
                <c:pt idx="8">
                  <c:v>11</c:v>
                </c:pt>
                <c:pt idx="9">
                  <c:v>52.1</c:v>
                </c:pt>
                <c:pt idx="10">
                  <c:v>60.3</c:v>
                </c:pt>
                <c:pt idx="11">
                  <c:v>38</c:v>
                </c:pt>
                <c:pt idx="12">
                  <c:v>54</c:v>
                </c:pt>
                <c:pt idx="13">
                  <c:v>55.3</c:v>
                </c:pt>
                <c:pt idx="14">
                  <c:v>7.2</c:v>
                </c:pt>
                <c:pt idx="15">
                  <c:v>56.9</c:v>
                </c:pt>
                <c:pt idx="16">
                  <c:v>39.1</c:v>
                </c:pt>
                <c:pt idx="17">
                  <c:v>30.7</c:v>
                </c:pt>
                <c:pt idx="18">
                  <c:v>29.8</c:v>
                </c:pt>
                <c:pt idx="19">
                  <c:v>30.1</c:v>
                </c:pt>
                <c:pt idx="20">
                  <c:v>10.1</c:v>
                </c:pt>
                <c:pt idx="21">
                  <c:v>14.6</c:v>
                </c:pt>
                <c:pt idx="22">
                  <c:v>26.8</c:v>
                </c:pt>
                <c:pt idx="23">
                  <c:v>28</c:v>
                </c:pt>
                <c:pt idx="24">
                  <c:v>44.5</c:v>
                </c:pt>
                <c:pt idx="25">
                  <c:v>48.7</c:v>
                </c:pt>
                <c:pt idx="26">
                  <c:v>37.4</c:v>
                </c:pt>
                <c:pt idx="27">
                  <c:v>14.1</c:v>
                </c:pt>
                <c:pt idx="28">
                  <c:v>9.8000000000000007</c:v>
                </c:pt>
                <c:pt idx="29">
                  <c:v>11.9</c:v>
                </c:pt>
                <c:pt idx="30">
                  <c:v>12.6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'Okt19'!$C$56:$AG$56</c:f>
              <c:numCache>
                <c:formatCode>0.0</c:formatCode>
                <c:ptCount val="31"/>
                <c:pt idx="0">
                  <c:v>55.9</c:v>
                </c:pt>
                <c:pt idx="1">
                  <c:v>29.5</c:v>
                </c:pt>
                <c:pt idx="2">
                  <c:v>58.3</c:v>
                </c:pt>
                <c:pt idx="3">
                  <c:v>13.6</c:v>
                </c:pt>
                <c:pt idx="4">
                  <c:v>30.6</c:v>
                </c:pt>
                <c:pt idx="5">
                  <c:v>23.5</c:v>
                </c:pt>
                <c:pt idx="6">
                  <c:v>41.6</c:v>
                </c:pt>
                <c:pt idx="7">
                  <c:v>37.700000000000003</c:v>
                </c:pt>
                <c:pt idx="8">
                  <c:v>10.9</c:v>
                </c:pt>
                <c:pt idx="9">
                  <c:v>45.4</c:v>
                </c:pt>
                <c:pt idx="10">
                  <c:v>53</c:v>
                </c:pt>
                <c:pt idx="11">
                  <c:v>35.6</c:v>
                </c:pt>
                <c:pt idx="12">
                  <c:v>47.4</c:v>
                </c:pt>
                <c:pt idx="13">
                  <c:v>48.7</c:v>
                </c:pt>
                <c:pt idx="14">
                  <c:v>7.1</c:v>
                </c:pt>
                <c:pt idx="15">
                  <c:v>49.6</c:v>
                </c:pt>
                <c:pt idx="16">
                  <c:v>38.1</c:v>
                </c:pt>
                <c:pt idx="17">
                  <c:v>28.7</c:v>
                </c:pt>
                <c:pt idx="18">
                  <c:v>28.2</c:v>
                </c:pt>
                <c:pt idx="19">
                  <c:v>27.5</c:v>
                </c:pt>
                <c:pt idx="20">
                  <c:v>9.9</c:v>
                </c:pt>
                <c:pt idx="21">
                  <c:v>14.2</c:v>
                </c:pt>
                <c:pt idx="22">
                  <c:v>26.2</c:v>
                </c:pt>
                <c:pt idx="23">
                  <c:v>26.9</c:v>
                </c:pt>
                <c:pt idx="24">
                  <c:v>39.4</c:v>
                </c:pt>
                <c:pt idx="25">
                  <c:v>42.4</c:v>
                </c:pt>
                <c:pt idx="26">
                  <c:v>34.6</c:v>
                </c:pt>
                <c:pt idx="27">
                  <c:v>13.7</c:v>
                </c:pt>
                <c:pt idx="28">
                  <c:v>9.6</c:v>
                </c:pt>
                <c:pt idx="29">
                  <c:v>11.6</c:v>
                </c:pt>
                <c:pt idx="30">
                  <c:v>12.2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'Okt19'!$C$57:$AG$57</c:f>
              <c:numCache>
                <c:formatCode>0.0</c:formatCode>
                <c:ptCount val="31"/>
                <c:pt idx="0">
                  <c:v>32.4</c:v>
                </c:pt>
                <c:pt idx="1">
                  <c:v>15.1</c:v>
                </c:pt>
                <c:pt idx="2">
                  <c:v>33.200000000000003</c:v>
                </c:pt>
                <c:pt idx="3">
                  <c:v>7</c:v>
                </c:pt>
                <c:pt idx="4">
                  <c:v>15.2</c:v>
                </c:pt>
                <c:pt idx="5">
                  <c:v>11.6</c:v>
                </c:pt>
                <c:pt idx="6">
                  <c:v>22.6</c:v>
                </c:pt>
                <c:pt idx="7">
                  <c:v>18</c:v>
                </c:pt>
                <c:pt idx="8">
                  <c:v>5.3</c:v>
                </c:pt>
                <c:pt idx="9">
                  <c:v>21.3</c:v>
                </c:pt>
                <c:pt idx="10">
                  <c:v>28.8</c:v>
                </c:pt>
                <c:pt idx="11">
                  <c:v>20.3</c:v>
                </c:pt>
                <c:pt idx="12">
                  <c:v>23.2</c:v>
                </c:pt>
                <c:pt idx="13">
                  <c:v>25.7</c:v>
                </c:pt>
                <c:pt idx="14">
                  <c:v>3.9</c:v>
                </c:pt>
                <c:pt idx="15">
                  <c:v>26.1</c:v>
                </c:pt>
                <c:pt idx="16">
                  <c:v>20.8</c:v>
                </c:pt>
                <c:pt idx="17">
                  <c:v>12.8</c:v>
                </c:pt>
                <c:pt idx="18">
                  <c:v>12</c:v>
                </c:pt>
                <c:pt idx="19">
                  <c:v>13</c:v>
                </c:pt>
                <c:pt idx="20">
                  <c:v>5.2</c:v>
                </c:pt>
                <c:pt idx="21">
                  <c:v>7.3</c:v>
                </c:pt>
                <c:pt idx="22">
                  <c:v>12.5</c:v>
                </c:pt>
                <c:pt idx="23">
                  <c:v>14.3</c:v>
                </c:pt>
                <c:pt idx="24">
                  <c:v>17.600000000000001</c:v>
                </c:pt>
                <c:pt idx="25">
                  <c:v>20.100000000000001</c:v>
                </c:pt>
                <c:pt idx="26">
                  <c:v>16.2</c:v>
                </c:pt>
                <c:pt idx="27">
                  <c:v>7.2</c:v>
                </c:pt>
                <c:pt idx="28">
                  <c:v>5</c:v>
                </c:pt>
                <c:pt idx="29">
                  <c:v>5.9</c:v>
                </c:pt>
                <c:pt idx="30">
                  <c:v>6.2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44200"/>
        <c:axId val="1011543416"/>
      </c:barChart>
      <c:catAx>
        <c:axId val="101154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3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43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420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'Nov19'!$C$3:$AG$3</c:f>
              <c:numCache>
                <c:formatCode>0.0</c:formatCode>
                <c:ptCount val="31"/>
                <c:pt idx="0">
                  <c:v>17.5</c:v>
                </c:pt>
                <c:pt idx="1">
                  <c:v>36.799999999999997</c:v>
                </c:pt>
                <c:pt idx="2">
                  <c:v>13.5</c:v>
                </c:pt>
                <c:pt idx="3">
                  <c:v>41.1</c:v>
                </c:pt>
                <c:pt idx="4">
                  <c:v>37.4</c:v>
                </c:pt>
                <c:pt idx="5">
                  <c:v>38.4</c:v>
                </c:pt>
                <c:pt idx="6">
                  <c:v>11.6</c:v>
                </c:pt>
                <c:pt idx="7">
                  <c:v>6.6</c:v>
                </c:pt>
                <c:pt idx="8">
                  <c:v>38.299999999999997</c:v>
                </c:pt>
                <c:pt idx="9">
                  <c:v>33.700000000000003</c:v>
                </c:pt>
                <c:pt idx="10">
                  <c:v>33.1</c:v>
                </c:pt>
                <c:pt idx="11">
                  <c:v>26.8</c:v>
                </c:pt>
                <c:pt idx="12">
                  <c:v>32.1</c:v>
                </c:pt>
                <c:pt idx="13">
                  <c:v>10</c:v>
                </c:pt>
                <c:pt idx="14">
                  <c:v>24.1</c:v>
                </c:pt>
                <c:pt idx="15">
                  <c:v>29.1</c:v>
                </c:pt>
                <c:pt idx="16">
                  <c:v>4.7</c:v>
                </c:pt>
                <c:pt idx="17">
                  <c:v>34.799999999999997</c:v>
                </c:pt>
                <c:pt idx="18">
                  <c:v>30.1</c:v>
                </c:pt>
                <c:pt idx="19">
                  <c:v>10.5</c:v>
                </c:pt>
                <c:pt idx="20">
                  <c:v>6</c:v>
                </c:pt>
                <c:pt idx="21">
                  <c:v>27.7</c:v>
                </c:pt>
                <c:pt idx="22">
                  <c:v>19.3</c:v>
                </c:pt>
                <c:pt idx="23">
                  <c:v>26.9</c:v>
                </c:pt>
                <c:pt idx="24">
                  <c:v>21.7</c:v>
                </c:pt>
                <c:pt idx="25">
                  <c:v>16.2</c:v>
                </c:pt>
                <c:pt idx="26">
                  <c:v>29.9</c:v>
                </c:pt>
                <c:pt idx="27">
                  <c:v>26.8</c:v>
                </c:pt>
                <c:pt idx="28">
                  <c:v>17.8</c:v>
                </c:pt>
                <c:pt idx="29">
                  <c:v>26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'Nov19'!$C$4:$AG$4</c:f>
              <c:numCache>
                <c:formatCode>0.0</c:formatCode>
                <c:ptCount val="31"/>
                <c:pt idx="0">
                  <c:v>44.900000000000006</c:v>
                </c:pt>
                <c:pt idx="1">
                  <c:v>82.399999999999991</c:v>
                </c:pt>
                <c:pt idx="2">
                  <c:v>35.299999999999997</c:v>
                </c:pt>
                <c:pt idx="3">
                  <c:v>75.599999999999994</c:v>
                </c:pt>
                <c:pt idx="4">
                  <c:v>96.5</c:v>
                </c:pt>
                <c:pt idx="5">
                  <c:v>88.2</c:v>
                </c:pt>
                <c:pt idx="6">
                  <c:v>40</c:v>
                </c:pt>
                <c:pt idx="7">
                  <c:v>25.3</c:v>
                </c:pt>
                <c:pt idx="8">
                  <c:v>78.599999999999994</c:v>
                </c:pt>
                <c:pt idx="9">
                  <c:v>105.4</c:v>
                </c:pt>
                <c:pt idx="10">
                  <c:v>83.899999999999991</c:v>
                </c:pt>
                <c:pt idx="11">
                  <c:v>129.5</c:v>
                </c:pt>
                <c:pt idx="12">
                  <c:v>73.599999999999994</c:v>
                </c:pt>
                <c:pt idx="13">
                  <c:v>37.6</c:v>
                </c:pt>
                <c:pt idx="14">
                  <c:v>61.3</c:v>
                </c:pt>
                <c:pt idx="15">
                  <c:v>96.6</c:v>
                </c:pt>
                <c:pt idx="16">
                  <c:v>17.5</c:v>
                </c:pt>
                <c:pt idx="17">
                  <c:v>116.9</c:v>
                </c:pt>
                <c:pt idx="18">
                  <c:v>80.600000000000009</c:v>
                </c:pt>
                <c:pt idx="19">
                  <c:v>48.400000000000006</c:v>
                </c:pt>
                <c:pt idx="20">
                  <c:v>27.6</c:v>
                </c:pt>
                <c:pt idx="21">
                  <c:v>45.6</c:v>
                </c:pt>
                <c:pt idx="22">
                  <c:v>60.5</c:v>
                </c:pt>
                <c:pt idx="23">
                  <c:v>68.899999999999991</c:v>
                </c:pt>
                <c:pt idx="24">
                  <c:v>87.7</c:v>
                </c:pt>
                <c:pt idx="25">
                  <c:v>52.9</c:v>
                </c:pt>
                <c:pt idx="26">
                  <c:v>70.5</c:v>
                </c:pt>
                <c:pt idx="27">
                  <c:v>37.5</c:v>
                </c:pt>
                <c:pt idx="28">
                  <c:v>30.7</c:v>
                </c:pt>
                <c:pt idx="29">
                  <c:v>48.4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38712"/>
        <c:axId val="1011546944"/>
        <c:axId val="989450832"/>
      </c:bar3DChart>
      <c:catAx>
        <c:axId val="1011538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694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4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38712"/>
        <c:crossesAt val="1"/>
        <c:crossBetween val="between"/>
      </c:valAx>
      <c:serAx>
        <c:axId val="98945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4694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'Nov19'!$C$54:$AG$54</c:f>
              <c:numCache>
                <c:formatCode>0.0</c:formatCode>
                <c:ptCount val="31"/>
                <c:pt idx="0">
                  <c:v>13</c:v>
                </c:pt>
                <c:pt idx="1">
                  <c:v>24.7</c:v>
                </c:pt>
                <c:pt idx="2">
                  <c:v>10.5</c:v>
                </c:pt>
                <c:pt idx="3">
                  <c:v>23</c:v>
                </c:pt>
                <c:pt idx="4">
                  <c:v>28.7</c:v>
                </c:pt>
                <c:pt idx="5">
                  <c:v>26.9</c:v>
                </c:pt>
                <c:pt idx="6">
                  <c:v>11.7</c:v>
                </c:pt>
                <c:pt idx="7">
                  <c:v>7.4</c:v>
                </c:pt>
                <c:pt idx="8">
                  <c:v>23.3</c:v>
                </c:pt>
                <c:pt idx="9">
                  <c:v>31.9</c:v>
                </c:pt>
                <c:pt idx="10">
                  <c:v>25</c:v>
                </c:pt>
                <c:pt idx="11">
                  <c:v>40.6</c:v>
                </c:pt>
                <c:pt idx="12">
                  <c:v>21.2</c:v>
                </c:pt>
                <c:pt idx="13">
                  <c:v>11</c:v>
                </c:pt>
                <c:pt idx="14">
                  <c:v>18.5</c:v>
                </c:pt>
                <c:pt idx="15">
                  <c:v>29.7</c:v>
                </c:pt>
                <c:pt idx="16">
                  <c:v>5</c:v>
                </c:pt>
                <c:pt idx="17">
                  <c:v>36.5</c:v>
                </c:pt>
                <c:pt idx="18">
                  <c:v>24.5</c:v>
                </c:pt>
                <c:pt idx="19">
                  <c:v>14.3</c:v>
                </c:pt>
                <c:pt idx="20">
                  <c:v>8</c:v>
                </c:pt>
                <c:pt idx="21">
                  <c:v>13.4</c:v>
                </c:pt>
                <c:pt idx="22">
                  <c:v>18.3</c:v>
                </c:pt>
                <c:pt idx="23">
                  <c:v>20.399999999999999</c:v>
                </c:pt>
                <c:pt idx="24">
                  <c:v>27.2</c:v>
                </c:pt>
                <c:pt idx="25">
                  <c:v>15.7</c:v>
                </c:pt>
                <c:pt idx="26">
                  <c:v>22</c:v>
                </c:pt>
                <c:pt idx="27">
                  <c:v>11.2</c:v>
                </c:pt>
                <c:pt idx="28">
                  <c:v>9.1</c:v>
                </c:pt>
                <c:pt idx="29">
                  <c:v>14.1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'Nov19'!$C$55:$AG$55</c:f>
              <c:numCache>
                <c:formatCode>0.0</c:formatCode>
                <c:ptCount val="31"/>
                <c:pt idx="0">
                  <c:v>12.8</c:v>
                </c:pt>
                <c:pt idx="1">
                  <c:v>24.3</c:v>
                </c:pt>
                <c:pt idx="2">
                  <c:v>10.1</c:v>
                </c:pt>
                <c:pt idx="3">
                  <c:v>22.7</c:v>
                </c:pt>
                <c:pt idx="4">
                  <c:v>28.6</c:v>
                </c:pt>
                <c:pt idx="5">
                  <c:v>26.5</c:v>
                </c:pt>
                <c:pt idx="6">
                  <c:v>11.4</c:v>
                </c:pt>
                <c:pt idx="7">
                  <c:v>7.2</c:v>
                </c:pt>
                <c:pt idx="8">
                  <c:v>23.2</c:v>
                </c:pt>
                <c:pt idx="9">
                  <c:v>31.6</c:v>
                </c:pt>
                <c:pt idx="10">
                  <c:v>24.9</c:v>
                </c:pt>
                <c:pt idx="11">
                  <c:v>40.4</c:v>
                </c:pt>
                <c:pt idx="12">
                  <c:v>21.1</c:v>
                </c:pt>
                <c:pt idx="13">
                  <c:v>10.7</c:v>
                </c:pt>
                <c:pt idx="14">
                  <c:v>18</c:v>
                </c:pt>
                <c:pt idx="15">
                  <c:v>29.4</c:v>
                </c:pt>
                <c:pt idx="16">
                  <c:v>4.9000000000000004</c:v>
                </c:pt>
                <c:pt idx="17">
                  <c:v>36.299999999999997</c:v>
                </c:pt>
                <c:pt idx="18">
                  <c:v>24.5</c:v>
                </c:pt>
                <c:pt idx="19">
                  <c:v>14.1</c:v>
                </c:pt>
                <c:pt idx="20">
                  <c:v>7.9</c:v>
                </c:pt>
                <c:pt idx="21">
                  <c:v>13.1</c:v>
                </c:pt>
                <c:pt idx="22">
                  <c:v>18</c:v>
                </c:pt>
                <c:pt idx="23">
                  <c:v>20.2</c:v>
                </c:pt>
                <c:pt idx="24">
                  <c:v>27.2</c:v>
                </c:pt>
                <c:pt idx="25">
                  <c:v>15.4</c:v>
                </c:pt>
                <c:pt idx="26">
                  <c:v>22</c:v>
                </c:pt>
                <c:pt idx="27">
                  <c:v>11</c:v>
                </c:pt>
                <c:pt idx="28">
                  <c:v>8.8000000000000007</c:v>
                </c:pt>
                <c:pt idx="29">
                  <c:v>13.9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'Nov19'!$C$56:$AG$56</c:f>
              <c:numCache>
                <c:formatCode>0.0</c:formatCode>
                <c:ptCount val="31"/>
                <c:pt idx="0">
                  <c:v>12.4</c:v>
                </c:pt>
                <c:pt idx="1">
                  <c:v>22.1</c:v>
                </c:pt>
                <c:pt idx="2">
                  <c:v>9.6999999999999993</c:v>
                </c:pt>
                <c:pt idx="3">
                  <c:v>20.3</c:v>
                </c:pt>
                <c:pt idx="4">
                  <c:v>27.3</c:v>
                </c:pt>
                <c:pt idx="5">
                  <c:v>23.4</c:v>
                </c:pt>
                <c:pt idx="6">
                  <c:v>11.1</c:v>
                </c:pt>
                <c:pt idx="7">
                  <c:v>7</c:v>
                </c:pt>
                <c:pt idx="8">
                  <c:v>22</c:v>
                </c:pt>
                <c:pt idx="9">
                  <c:v>29</c:v>
                </c:pt>
                <c:pt idx="10">
                  <c:v>23.9</c:v>
                </c:pt>
                <c:pt idx="11">
                  <c:v>35</c:v>
                </c:pt>
                <c:pt idx="12">
                  <c:v>20.399999999999999</c:v>
                </c:pt>
                <c:pt idx="13">
                  <c:v>10.4</c:v>
                </c:pt>
                <c:pt idx="14">
                  <c:v>16.600000000000001</c:v>
                </c:pt>
                <c:pt idx="15">
                  <c:v>26.8</c:v>
                </c:pt>
                <c:pt idx="16">
                  <c:v>4.9000000000000004</c:v>
                </c:pt>
                <c:pt idx="17">
                  <c:v>31.6</c:v>
                </c:pt>
                <c:pt idx="18">
                  <c:v>23.4</c:v>
                </c:pt>
                <c:pt idx="19">
                  <c:v>13.3</c:v>
                </c:pt>
                <c:pt idx="20">
                  <c:v>7.7</c:v>
                </c:pt>
                <c:pt idx="21">
                  <c:v>12.6</c:v>
                </c:pt>
                <c:pt idx="22">
                  <c:v>16.5</c:v>
                </c:pt>
                <c:pt idx="23">
                  <c:v>19.5</c:v>
                </c:pt>
                <c:pt idx="24">
                  <c:v>25.4</c:v>
                </c:pt>
                <c:pt idx="25">
                  <c:v>14.5</c:v>
                </c:pt>
                <c:pt idx="26">
                  <c:v>20</c:v>
                </c:pt>
                <c:pt idx="27">
                  <c:v>10.199999999999999</c:v>
                </c:pt>
                <c:pt idx="28">
                  <c:v>8.5</c:v>
                </c:pt>
                <c:pt idx="29">
                  <c:v>13.4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'Nov19'!$C$57:$AG$57</c:f>
              <c:numCache>
                <c:formatCode>0.0</c:formatCode>
                <c:ptCount val="31"/>
                <c:pt idx="0">
                  <c:v>6.7</c:v>
                </c:pt>
                <c:pt idx="1">
                  <c:v>11.3</c:v>
                </c:pt>
                <c:pt idx="2">
                  <c:v>5</c:v>
                </c:pt>
                <c:pt idx="3">
                  <c:v>9.6</c:v>
                </c:pt>
                <c:pt idx="4">
                  <c:v>11.9</c:v>
                </c:pt>
                <c:pt idx="5">
                  <c:v>11.4</c:v>
                </c:pt>
                <c:pt idx="6">
                  <c:v>5.8</c:v>
                </c:pt>
                <c:pt idx="7">
                  <c:v>3.7</c:v>
                </c:pt>
                <c:pt idx="8">
                  <c:v>10.1</c:v>
                </c:pt>
                <c:pt idx="9">
                  <c:v>12.9</c:v>
                </c:pt>
                <c:pt idx="10">
                  <c:v>10.1</c:v>
                </c:pt>
                <c:pt idx="11">
                  <c:v>13.5</c:v>
                </c:pt>
                <c:pt idx="12">
                  <c:v>10.9</c:v>
                </c:pt>
                <c:pt idx="13">
                  <c:v>5.5</c:v>
                </c:pt>
                <c:pt idx="14">
                  <c:v>8.1999999999999993</c:v>
                </c:pt>
                <c:pt idx="15">
                  <c:v>10.7</c:v>
                </c:pt>
                <c:pt idx="16">
                  <c:v>2.7</c:v>
                </c:pt>
                <c:pt idx="17">
                  <c:v>12.5</c:v>
                </c:pt>
                <c:pt idx="18">
                  <c:v>8.1999999999999993</c:v>
                </c:pt>
                <c:pt idx="19">
                  <c:v>6.7</c:v>
                </c:pt>
                <c:pt idx="20">
                  <c:v>4</c:v>
                </c:pt>
                <c:pt idx="21">
                  <c:v>6.5</c:v>
                </c:pt>
                <c:pt idx="22">
                  <c:v>7.7</c:v>
                </c:pt>
                <c:pt idx="23">
                  <c:v>8.8000000000000007</c:v>
                </c:pt>
                <c:pt idx="24">
                  <c:v>7.9</c:v>
                </c:pt>
                <c:pt idx="25">
                  <c:v>7.3</c:v>
                </c:pt>
                <c:pt idx="26">
                  <c:v>6.5</c:v>
                </c:pt>
                <c:pt idx="27">
                  <c:v>5.0999999999999996</c:v>
                </c:pt>
                <c:pt idx="28">
                  <c:v>4.3</c:v>
                </c:pt>
                <c:pt idx="29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37536"/>
        <c:axId val="1011539104"/>
      </c:barChart>
      <c:catAx>
        <c:axId val="10115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3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3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3753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2019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'Dez19'!$C$3:$AG$3</c:f>
              <c:numCache>
                <c:formatCode>0.0</c:formatCode>
                <c:ptCount val="31"/>
                <c:pt idx="0">
                  <c:v>7.4</c:v>
                </c:pt>
                <c:pt idx="1">
                  <c:v>10.8</c:v>
                </c:pt>
                <c:pt idx="2">
                  <c:v>23.8</c:v>
                </c:pt>
                <c:pt idx="3">
                  <c:v>25.5</c:v>
                </c:pt>
                <c:pt idx="4">
                  <c:v>8.6999999999999993</c:v>
                </c:pt>
                <c:pt idx="5">
                  <c:v>25.7</c:v>
                </c:pt>
                <c:pt idx="6">
                  <c:v>30.7</c:v>
                </c:pt>
                <c:pt idx="7">
                  <c:v>23.3</c:v>
                </c:pt>
                <c:pt idx="8">
                  <c:v>16.8</c:v>
                </c:pt>
                <c:pt idx="9">
                  <c:v>23.3</c:v>
                </c:pt>
                <c:pt idx="10">
                  <c:v>7.1</c:v>
                </c:pt>
                <c:pt idx="11">
                  <c:v>21.7</c:v>
                </c:pt>
                <c:pt idx="12">
                  <c:v>27.4</c:v>
                </c:pt>
                <c:pt idx="13">
                  <c:v>30.2</c:v>
                </c:pt>
                <c:pt idx="14">
                  <c:v>21.1</c:v>
                </c:pt>
                <c:pt idx="15">
                  <c:v>21.8</c:v>
                </c:pt>
                <c:pt idx="16">
                  <c:v>12.7</c:v>
                </c:pt>
                <c:pt idx="17">
                  <c:v>23.5</c:v>
                </c:pt>
                <c:pt idx="18">
                  <c:v>25.8</c:v>
                </c:pt>
                <c:pt idx="19">
                  <c:v>3.4</c:v>
                </c:pt>
                <c:pt idx="20">
                  <c:v>24.2</c:v>
                </c:pt>
                <c:pt idx="21">
                  <c:v>25.2</c:v>
                </c:pt>
                <c:pt idx="22">
                  <c:v>27.3</c:v>
                </c:pt>
                <c:pt idx="23">
                  <c:v>26.9</c:v>
                </c:pt>
                <c:pt idx="24">
                  <c:v>28.7</c:v>
                </c:pt>
                <c:pt idx="25">
                  <c:v>24.1</c:v>
                </c:pt>
                <c:pt idx="26">
                  <c:v>26</c:v>
                </c:pt>
                <c:pt idx="27">
                  <c:v>24.9</c:v>
                </c:pt>
                <c:pt idx="28">
                  <c:v>21.9</c:v>
                </c:pt>
                <c:pt idx="29">
                  <c:v>6.9</c:v>
                </c:pt>
                <c:pt idx="30">
                  <c:v>11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'Dez19'!$C$4:$AG$4</c:f>
              <c:numCache>
                <c:formatCode>0.0</c:formatCode>
                <c:ptCount val="31"/>
                <c:pt idx="0">
                  <c:v>18.799999999999997</c:v>
                </c:pt>
                <c:pt idx="1">
                  <c:v>35.200000000000003</c:v>
                </c:pt>
                <c:pt idx="2">
                  <c:v>90.800000000000011</c:v>
                </c:pt>
                <c:pt idx="3">
                  <c:v>73.7</c:v>
                </c:pt>
                <c:pt idx="4">
                  <c:v>32.9</c:v>
                </c:pt>
                <c:pt idx="5">
                  <c:v>67.7</c:v>
                </c:pt>
                <c:pt idx="6">
                  <c:v>87.8</c:v>
                </c:pt>
                <c:pt idx="7">
                  <c:v>80.200000000000017</c:v>
                </c:pt>
                <c:pt idx="8">
                  <c:v>36.1</c:v>
                </c:pt>
                <c:pt idx="9">
                  <c:v>98.4</c:v>
                </c:pt>
                <c:pt idx="10">
                  <c:v>24.599999999999998</c:v>
                </c:pt>
                <c:pt idx="11">
                  <c:v>95.200000000000017</c:v>
                </c:pt>
                <c:pt idx="12">
                  <c:v>54.699999999999989</c:v>
                </c:pt>
                <c:pt idx="13">
                  <c:v>62.4</c:v>
                </c:pt>
                <c:pt idx="14">
                  <c:v>58.3</c:v>
                </c:pt>
                <c:pt idx="15">
                  <c:v>53.400000000000006</c:v>
                </c:pt>
                <c:pt idx="16">
                  <c:v>30.7</c:v>
                </c:pt>
                <c:pt idx="17">
                  <c:v>64</c:v>
                </c:pt>
                <c:pt idx="18">
                  <c:v>68.8</c:v>
                </c:pt>
                <c:pt idx="19">
                  <c:v>12.5</c:v>
                </c:pt>
                <c:pt idx="20">
                  <c:v>75.5</c:v>
                </c:pt>
                <c:pt idx="21">
                  <c:v>34.599999999999994</c:v>
                </c:pt>
                <c:pt idx="22">
                  <c:v>44.4</c:v>
                </c:pt>
                <c:pt idx="23">
                  <c:v>26.899999999999995</c:v>
                </c:pt>
                <c:pt idx="24">
                  <c:v>63.1</c:v>
                </c:pt>
                <c:pt idx="25">
                  <c:v>51.6</c:v>
                </c:pt>
                <c:pt idx="26">
                  <c:v>47.1</c:v>
                </c:pt>
                <c:pt idx="27">
                  <c:v>77.5</c:v>
                </c:pt>
                <c:pt idx="28">
                  <c:v>61.900000000000006</c:v>
                </c:pt>
                <c:pt idx="29">
                  <c:v>29.5</c:v>
                </c:pt>
                <c:pt idx="30">
                  <c:v>32.9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43808"/>
        <c:axId val="1011547336"/>
        <c:axId val="1017367360"/>
      </c:bar3DChart>
      <c:catAx>
        <c:axId val="101154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73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47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3808"/>
        <c:crossesAt val="1"/>
        <c:crossBetween val="between"/>
      </c:valAx>
      <c:serAx>
        <c:axId val="101736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473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'Dez19'!$C$54:$AG$54</c:f>
              <c:numCache>
                <c:formatCode>0.0</c:formatCode>
                <c:ptCount val="31"/>
                <c:pt idx="0">
                  <c:v>5.4</c:v>
                </c:pt>
                <c:pt idx="1">
                  <c:v>10.199999999999999</c:v>
                </c:pt>
                <c:pt idx="2">
                  <c:v>28.3</c:v>
                </c:pt>
                <c:pt idx="3">
                  <c:v>23.1</c:v>
                </c:pt>
                <c:pt idx="4">
                  <c:v>9.6</c:v>
                </c:pt>
                <c:pt idx="5">
                  <c:v>21</c:v>
                </c:pt>
                <c:pt idx="6">
                  <c:v>27.1</c:v>
                </c:pt>
                <c:pt idx="7">
                  <c:v>24.6</c:v>
                </c:pt>
                <c:pt idx="8">
                  <c:v>10.6</c:v>
                </c:pt>
                <c:pt idx="9">
                  <c:v>31.1</c:v>
                </c:pt>
                <c:pt idx="10">
                  <c:v>7.1</c:v>
                </c:pt>
                <c:pt idx="11">
                  <c:v>30.3</c:v>
                </c:pt>
                <c:pt idx="12">
                  <c:v>16.899999999999999</c:v>
                </c:pt>
                <c:pt idx="13">
                  <c:v>19.3</c:v>
                </c:pt>
                <c:pt idx="14">
                  <c:v>17.7</c:v>
                </c:pt>
                <c:pt idx="15">
                  <c:v>15.8</c:v>
                </c:pt>
                <c:pt idx="16">
                  <c:v>9.1</c:v>
                </c:pt>
                <c:pt idx="17">
                  <c:v>20.100000000000001</c:v>
                </c:pt>
                <c:pt idx="18">
                  <c:v>20.9</c:v>
                </c:pt>
                <c:pt idx="19">
                  <c:v>3.6</c:v>
                </c:pt>
                <c:pt idx="20">
                  <c:v>24.2</c:v>
                </c:pt>
                <c:pt idx="21">
                  <c:v>10.3</c:v>
                </c:pt>
                <c:pt idx="22">
                  <c:v>13.4</c:v>
                </c:pt>
                <c:pt idx="23">
                  <c:v>8.1999999999999993</c:v>
                </c:pt>
                <c:pt idx="24">
                  <c:v>18.899999999999999</c:v>
                </c:pt>
                <c:pt idx="25">
                  <c:v>15.2</c:v>
                </c:pt>
                <c:pt idx="26">
                  <c:v>14.2</c:v>
                </c:pt>
                <c:pt idx="27">
                  <c:v>24.1</c:v>
                </c:pt>
                <c:pt idx="28">
                  <c:v>19.100000000000001</c:v>
                </c:pt>
                <c:pt idx="29">
                  <c:v>8.6</c:v>
                </c:pt>
                <c:pt idx="30">
                  <c:v>9.5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'Dez19'!$C$55:$AG$55</c:f>
              <c:numCache>
                <c:formatCode>0.0</c:formatCode>
                <c:ptCount val="31"/>
                <c:pt idx="0">
                  <c:v>5.3</c:v>
                </c:pt>
                <c:pt idx="1">
                  <c:v>10</c:v>
                </c:pt>
                <c:pt idx="2">
                  <c:v>28.3</c:v>
                </c:pt>
                <c:pt idx="3">
                  <c:v>23</c:v>
                </c:pt>
                <c:pt idx="4">
                  <c:v>9.4</c:v>
                </c:pt>
                <c:pt idx="5">
                  <c:v>20.9</c:v>
                </c:pt>
                <c:pt idx="6">
                  <c:v>27</c:v>
                </c:pt>
                <c:pt idx="7">
                  <c:v>24.6</c:v>
                </c:pt>
                <c:pt idx="8">
                  <c:v>10.4</c:v>
                </c:pt>
                <c:pt idx="9">
                  <c:v>31.6</c:v>
                </c:pt>
                <c:pt idx="10">
                  <c:v>7</c:v>
                </c:pt>
                <c:pt idx="11">
                  <c:v>30.6</c:v>
                </c:pt>
                <c:pt idx="12">
                  <c:v>16.7</c:v>
                </c:pt>
                <c:pt idx="13">
                  <c:v>19.2</c:v>
                </c:pt>
                <c:pt idx="14">
                  <c:v>17.5</c:v>
                </c:pt>
                <c:pt idx="15">
                  <c:v>15.6</c:v>
                </c:pt>
                <c:pt idx="16">
                  <c:v>8.9</c:v>
                </c:pt>
                <c:pt idx="17">
                  <c:v>20.100000000000001</c:v>
                </c:pt>
                <c:pt idx="18">
                  <c:v>21.2</c:v>
                </c:pt>
                <c:pt idx="19">
                  <c:v>3.5</c:v>
                </c:pt>
                <c:pt idx="20">
                  <c:v>24.4</c:v>
                </c:pt>
                <c:pt idx="21">
                  <c:v>10.1</c:v>
                </c:pt>
                <c:pt idx="22">
                  <c:v>13.2</c:v>
                </c:pt>
                <c:pt idx="23">
                  <c:v>8.1</c:v>
                </c:pt>
                <c:pt idx="24">
                  <c:v>18.8</c:v>
                </c:pt>
                <c:pt idx="25">
                  <c:v>15</c:v>
                </c:pt>
                <c:pt idx="26">
                  <c:v>14.3</c:v>
                </c:pt>
                <c:pt idx="27">
                  <c:v>24.2</c:v>
                </c:pt>
                <c:pt idx="28">
                  <c:v>19</c:v>
                </c:pt>
                <c:pt idx="29">
                  <c:v>8.4</c:v>
                </c:pt>
                <c:pt idx="30">
                  <c:v>9.4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'Dez19'!$C$56:$AG$56</c:f>
              <c:numCache>
                <c:formatCode>0.0</c:formatCode>
                <c:ptCount val="31"/>
                <c:pt idx="0">
                  <c:v>5.2</c:v>
                </c:pt>
                <c:pt idx="1">
                  <c:v>9.8000000000000007</c:v>
                </c:pt>
                <c:pt idx="2">
                  <c:v>25.8</c:v>
                </c:pt>
                <c:pt idx="3">
                  <c:v>20.6</c:v>
                </c:pt>
                <c:pt idx="4">
                  <c:v>9.1</c:v>
                </c:pt>
                <c:pt idx="5">
                  <c:v>17.899999999999999</c:v>
                </c:pt>
                <c:pt idx="6">
                  <c:v>25.1</c:v>
                </c:pt>
                <c:pt idx="7">
                  <c:v>22.6</c:v>
                </c:pt>
                <c:pt idx="8">
                  <c:v>10</c:v>
                </c:pt>
                <c:pt idx="9">
                  <c:v>27.6</c:v>
                </c:pt>
                <c:pt idx="10">
                  <c:v>6.8</c:v>
                </c:pt>
                <c:pt idx="11">
                  <c:v>26.9</c:v>
                </c:pt>
                <c:pt idx="12">
                  <c:v>15.3</c:v>
                </c:pt>
                <c:pt idx="13">
                  <c:v>17.899999999999999</c:v>
                </c:pt>
                <c:pt idx="14">
                  <c:v>15.8</c:v>
                </c:pt>
                <c:pt idx="15">
                  <c:v>14.8</c:v>
                </c:pt>
                <c:pt idx="16">
                  <c:v>8.4</c:v>
                </c:pt>
                <c:pt idx="17">
                  <c:v>17.3</c:v>
                </c:pt>
                <c:pt idx="18">
                  <c:v>18.600000000000001</c:v>
                </c:pt>
                <c:pt idx="19">
                  <c:v>3.4</c:v>
                </c:pt>
                <c:pt idx="20">
                  <c:v>20.9</c:v>
                </c:pt>
                <c:pt idx="21">
                  <c:v>9.6999999999999993</c:v>
                </c:pt>
                <c:pt idx="22">
                  <c:v>12.2</c:v>
                </c:pt>
                <c:pt idx="23">
                  <c:v>7.2</c:v>
                </c:pt>
                <c:pt idx="24">
                  <c:v>17.5</c:v>
                </c:pt>
                <c:pt idx="25">
                  <c:v>14.3</c:v>
                </c:pt>
                <c:pt idx="26">
                  <c:v>12.7</c:v>
                </c:pt>
                <c:pt idx="27">
                  <c:v>22.6</c:v>
                </c:pt>
                <c:pt idx="28">
                  <c:v>16.600000000000001</c:v>
                </c:pt>
                <c:pt idx="29">
                  <c:v>8.1999999999999993</c:v>
                </c:pt>
                <c:pt idx="30">
                  <c:v>9.1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'Dez19'!$C$57:$AG$57</c:f>
              <c:numCache>
                <c:formatCode>0.0</c:formatCode>
                <c:ptCount val="31"/>
                <c:pt idx="0">
                  <c:v>2.9</c:v>
                </c:pt>
                <c:pt idx="1">
                  <c:v>5.2</c:v>
                </c:pt>
                <c:pt idx="2">
                  <c:v>8.4</c:v>
                </c:pt>
                <c:pt idx="3">
                  <c:v>7</c:v>
                </c:pt>
                <c:pt idx="4">
                  <c:v>4.8</c:v>
                </c:pt>
                <c:pt idx="5">
                  <c:v>7.9</c:v>
                </c:pt>
                <c:pt idx="6">
                  <c:v>8.6</c:v>
                </c:pt>
                <c:pt idx="7">
                  <c:v>8.4</c:v>
                </c:pt>
                <c:pt idx="8">
                  <c:v>5.0999999999999996</c:v>
                </c:pt>
                <c:pt idx="9">
                  <c:v>8.1</c:v>
                </c:pt>
                <c:pt idx="10">
                  <c:v>3.7</c:v>
                </c:pt>
                <c:pt idx="11">
                  <c:v>7.4</c:v>
                </c:pt>
                <c:pt idx="12">
                  <c:v>5.8</c:v>
                </c:pt>
                <c:pt idx="13">
                  <c:v>6</c:v>
                </c:pt>
                <c:pt idx="14">
                  <c:v>7.3</c:v>
                </c:pt>
                <c:pt idx="15">
                  <c:v>7.2</c:v>
                </c:pt>
                <c:pt idx="16">
                  <c:v>4.3</c:v>
                </c:pt>
                <c:pt idx="17">
                  <c:v>6.5</c:v>
                </c:pt>
                <c:pt idx="18">
                  <c:v>8.1</c:v>
                </c:pt>
                <c:pt idx="19">
                  <c:v>2</c:v>
                </c:pt>
                <c:pt idx="20">
                  <c:v>6</c:v>
                </c:pt>
                <c:pt idx="21">
                  <c:v>4.5</c:v>
                </c:pt>
                <c:pt idx="22">
                  <c:v>5.6</c:v>
                </c:pt>
                <c:pt idx="23">
                  <c:v>3.4</c:v>
                </c:pt>
                <c:pt idx="24">
                  <c:v>7.9</c:v>
                </c:pt>
                <c:pt idx="25">
                  <c:v>7.1</c:v>
                </c:pt>
                <c:pt idx="26">
                  <c:v>5.9</c:v>
                </c:pt>
                <c:pt idx="27">
                  <c:v>6.6</c:v>
                </c:pt>
                <c:pt idx="28">
                  <c:v>7.2</c:v>
                </c:pt>
                <c:pt idx="29">
                  <c:v>4.3</c:v>
                </c:pt>
                <c:pt idx="30">
                  <c:v>4.9000000000000004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45376"/>
        <c:axId val="1011545768"/>
      </c:barChart>
      <c:catAx>
        <c:axId val="10115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5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45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53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'Jan20'!$C$3:$AG$3</c:f>
              <c:numCache>
                <c:formatCode>0.0</c:formatCode>
                <c:ptCount val="31"/>
                <c:pt idx="0">
                  <c:v>6.5</c:v>
                </c:pt>
                <c:pt idx="1">
                  <c:v>6.3</c:v>
                </c:pt>
                <c:pt idx="2">
                  <c:v>25</c:v>
                </c:pt>
                <c:pt idx="3">
                  <c:v>28.1</c:v>
                </c:pt>
                <c:pt idx="4">
                  <c:v>21.4</c:v>
                </c:pt>
                <c:pt idx="5">
                  <c:v>21.8</c:v>
                </c:pt>
                <c:pt idx="6">
                  <c:v>22.1</c:v>
                </c:pt>
                <c:pt idx="7">
                  <c:v>26.1</c:v>
                </c:pt>
                <c:pt idx="8">
                  <c:v>25.7</c:v>
                </c:pt>
                <c:pt idx="9">
                  <c:v>28.9</c:v>
                </c:pt>
                <c:pt idx="10">
                  <c:v>22.3</c:v>
                </c:pt>
                <c:pt idx="11">
                  <c:v>23.8</c:v>
                </c:pt>
                <c:pt idx="12">
                  <c:v>22.1</c:v>
                </c:pt>
                <c:pt idx="13">
                  <c:v>25</c:v>
                </c:pt>
                <c:pt idx="14">
                  <c:v>24.3</c:v>
                </c:pt>
                <c:pt idx="15">
                  <c:v>22.6</c:v>
                </c:pt>
                <c:pt idx="16">
                  <c:v>17.3</c:v>
                </c:pt>
                <c:pt idx="17">
                  <c:v>29.4</c:v>
                </c:pt>
                <c:pt idx="18">
                  <c:v>29</c:v>
                </c:pt>
                <c:pt idx="19">
                  <c:v>24.8</c:v>
                </c:pt>
                <c:pt idx="20">
                  <c:v>24.4</c:v>
                </c:pt>
                <c:pt idx="21">
                  <c:v>24.1</c:v>
                </c:pt>
                <c:pt idx="22">
                  <c:v>8</c:v>
                </c:pt>
                <c:pt idx="23">
                  <c:v>22.1</c:v>
                </c:pt>
                <c:pt idx="24">
                  <c:v>22.5</c:v>
                </c:pt>
                <c:pt idx="25">
                  <c:v>24.5</c:v>
                </c:pt>
                <c:pt idx="26">
                  <c:v>20.399999999999999</c:v>
                </c:pt>
                <c:pt idx="27">
                  <c:v>5.7</c:v>
                </c:pt>
                <c:pt idx="28">
                  <c:v>28.9</c:v>
                </c:pt>
                <c:pt idx="29">
                  <c:v>34.700000000000003</c:v>
                </c:pt>
                <c:pt idx="30">
                  <c:v>32.4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'Jan20'!$C$4:$AG$4</c:f>
              <c:numCache>
                <c:formatCode>0.0</c:formatCode>
                <c:ptCount val="31"/>
                <c:pt idx="0">
                  <c:v>25.2</c:v>
                </c:pt>
                <c:pt idx="1">
                  <c:v>25.2</c:v>
                </c:pt>
                <c:pt idx="2">
                  <c:v>53.699999999999996</c:v>
                </c:pt>
                <c:pt idx="3">
                  <c:v>56.8</c:v>
                </c:pt>
                <c:pt idx="4">
                  <c:v>97.399999999999991</c:v>
                </c:pt>
                <c:pt idx="5">
                  <c:v>99.300000000000011</c:v>
                </c:pt>
                <c:pt idx="6">
                  <c:v>94</c:v>
                </c:pt>
                <c:pt idx="7">
                  <c:v>100.1</c:v>
                </c:pt>
                <c:pt idx="8">
                  <c:v>87.3</c:v>
                </c:pt>
                <c:pt idx="9">
                  <c:v>85.6</c:v>
                </c:pt>
                <c:pt idx="10">
                  <c:v>100.9</c:v>
                </c:pt>
                <c:pt idx="11">
                  <c:v>100.3</c:v>
                </c:pt>
                <c:pt idx="12">
                  <c:v>82.100000000000009</c:v>
                </c:pt>
                <c:pt idx="13">
                  <c:v>100.89999999999999</c:v>
                </c:pt>
                <c:pt idx="14">
                  <c:v>102.30000000000001</c:v>
                </c:pt>
                <c:pt idx="15">
                  <c:v>106</c:v>
                </c:pt>
                <c:pt idx="16">
                  <c:v>41.4</c:v>
                </c:pt>
                <c:pt idx="17">
                  <c:v>109.4</c:v>
                </c:pt>
                <c:pt idx="18">
                  <c:v>61.900000000000006</c:v>
                </c:pt>
                <c:pt idx="19">
                  <c:v>112.50000000000001</c:v>
                </c:pt>
                <c:pt idx="20">
                  <c:v>117.20000000000002</c:v>
                </c:pt>
                <c:pt idx="21">
                  <c:v>115.4</c:v>
                </c:pt>
                <c:pt idx="22">
                  <c:v>30.299999999999997</c:v>
                </c:pt>
                <c:pt idx="23">
                  <c:v>73.099999999999994</c:v>
                </c:pt>
                <c:pt idx="24">
                  <c:v>102.10000000000001</c:v>
                </c:pt>
                <c:pt idx="25">
                  <c:v>71.8</c:v>
                </c:pt>
                <c:pt idx="26">
                  <c:v>65.5</c:v>
                </c:pt>
                <c:pt idx="27">
                  <c:v>18.7</c:v>
                </c:pt>
                <c:pt idx="28">
                  <c:v>44.4</c:v>
                </c:pt>
                <c:pt idx="29">
                  <c:v>97.6</c:v>
                </c:pt>
                <c:pt idx="30">
                  <c:v>131.4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44984"/>
        <c:axId val="1011546160"/>
        <c:axId val="1017362696"/>
      </c:bar3DChart>
      <c:catAx>
        <c:axId val="101154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61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4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4984"/>
        <c:crossesAt val="1"/>
        <c:crossBetween val="between"/>
      </c:valAx>
      <c:serAx>
        <c:axId val="1017362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461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'Jan20'!$C$54:$AG$54</c:f>
              <c:numCache>
                <c:formatCode>0.0</c:formatCode>
                <c:ptCount val="31"/>
                <c:pt idx="0">
                  <c:v>7.3</c:v>
                </c:pt>
                <c:pt idx="1">
                  <c:v>7.3</c:v>
                </c:pt>
                <c:pt idx="2">
                  <c:v>16.2</c:v>
                </c:pt>
                <c:pt idx="3">
                  <c:v>16.7</c:v>
                </c:pt>
                <c:pt idx="4">
                  <c:v>30.8</c:v>
                </c:pt>
                <c:pt idx="5">
                  <c:v>31.3</c:v>
                </c:pt>
                <c:pt idx="6">
                  <c:v>30</c:v>
                </c:pt>
                <c:pt idx="7">
                  <c:v>31.6</c:v>
                </c:pt>
                <c:pt idx="8">
                  <c:v>27.1</c:v>
                </c:pt>
                <c:pt idx="9">
                  <c:v>26.4</c:v>
                </c:pt>
                <c:pt idx="10">
                  <c:v>31.7</c:v>
                </c:pt>
                <c:pt idx="11">
                  <c:v>31.4</c:v>
                </c:pt>
                <c:pt idx="12">
                  <c:v>25</c:v>
                </c:pt>
                <c:pt idx="13">
                  <c:v>31.6</c:v>
                </c:pt>
                <c:pt idx="14">
                  <c:v>32.200000000000003</c:v>
                </c:pt>
                <c:pt idx="15">
                  <c:v>33.4</c:v>
                </c:pt>
                <c:pt idx="16">
                  <c:v>11.8</c:v>
                </c:pt>
                <c:pt idx="17">
                  <c:v>34.1</c:v>
                </c:pt>
                <c:pt idx="18">
                  <c:v>18.600000000000001</c:v>
                </c:pt>
                <c:pt idx="19">
                  <c:v>35.200000000000003</c:v>
                </c:pt>
                <c:pt idx="20">
                  <c:v>36.700000000000003</c:v>
                </c:pt>
                <c:pt idx="21">
                  <c:v>36.1</c:v>
                </c:pt>
                <c:pt idx="22">
                  <c:v>8.8000000000000007</c:v>
                </c:pt>
                <c:pt idx="23">
                  <c:v>22.1</c:v>
                </c:pt>
                <c:pt idx="24">
                  <c:v>31</c:v>
                </c:pt>
                <c:pt idx="25">
                  <c:v>20.8</c:v>
                </c:pt>
                <c:pt idx="26">
                  <c:v>18.7</c:v>
                </c:pt>
                <c:pt idx="27">
                  <c:v>5.4</c:v>
                </c:pt>
                <c:pt idx="28">
                  <c:v>13.4</c:v>
                </c:pt>
                <c:pt idx="29">
                  <c:v>28.7</c:v>
                </c:pt>
                <c:pt idx="30">
                  <c:v>41.7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'Jan20'!$C$55:$AG$55</c:f>
              <c:numCache>
                <c:formatCode>0.0</c:formatCode>
                <c:ptCount val="31"/>
                <c:pt idx="0">
                  <c:v>7.2</c:v>
                </c:pt>
                <c:pt idx="1">
                  <c:v>7.2</c:v>
                </c:pt>
                <c:pt idx="2">
                  <c:v>16.100000000000001</c:v>
                </c:pt>
                <c:pt idx="3">
                  <c:v>16.600000000000001</c:v>
                </c:pt>
                <c:pt idx="4">
                  <c:v>31.4</c:v>
                </c:pt>
                <c:pt idx="5">
                  <c:v>32.1</c:v>
                </c:pt>
                <c:pt idx="6">
                  <c:v>30.3</c:v>
                </c:pt>
                <c:pt idx="7">
                  <c:v>31.8</c:v>
                </c:pt>
                <c:pt idx="8">
                  <c:v>27.6</c:v>
                </c:pt>
                <c:pt idx="9">
                  <c:v>26.5</c:v>
                </c:pt>
                <c:pt idx="10">
                  <c:v>32.299999999999997</c:v>
                </c:pt>
                <c:pt idx="11">
                  <c:v>32</c:v>
                </c:pt>
                <c:pt idx="12">
                  <c:v>25.1</c:v>
                </c:pt>
                <c:pt idx="13">
                  <c:v>31.9</c:v>
                </c:pt>
                <c:pt idx="14">
                  <c:v>32.799999999999997</c:v>
                </c:pt>
                <c:pt idx="15">
                  <c:v>34.1</c:v>
                </c:pt>
                <c:pt idx="16">
                  <c:v>11.7</c:v>
                </c:pt>
                <c:pt idx="17">
                  <c:v>34.4</c:v>
                </c:pt>
                <c:pt idx="18">
                  <c:v>18.8</c:v>
                </c:pt>
                <c:pt idx="19">
                  <c:v>35.700000000000003</c:v>
                </c:pt>
                <c:pt idx="20">
                  <c:v>37.1</c:v>
                </c:pt>
                <c:pt idx="21">
                  <c:v>36.6</c:v>
                </c:pt>
                <c:pt idx="22">
                  <c:v>8.6</c:v>
                </c:pt>
                <c:pt idx="23">
                  <c:v>22</c:v>
                </c:pt>
                <c:pt idx="24">
                  <c:v>31.1</c:v>
                </c:pt>
                <c:pt idx="25">
                  <c:v>20.8</c:v>
                </c:pt>
                <c:pt idx="26">
                  <c:v>18.7</c:v>
                </c:pt>
                <c:pt idx="27">
                  <c:v>5.3</c:v>
                </c:pt>
                <c:pt idx="28">
                  <c:v>13.2</c:v>
                </c:pt>
                <c:pt idx="29">
                  <c:v>28.6</c:v>
                </c:pt>
                <c:pt idx="30">
                  <c:v>41.3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'Jan20'!$C$56:$AG$56</c:f>
              <c:numCache>
                <c:formatCode>0.0</c:formatCode>
                <c:ptCount val="31"/>
                <c:pt idx="0">
                  <c:v>7</c:v>
                </c:pt>
                <c:pt idx="1">
                  <c:v>7</c:v>
                </c:pt>
                <c:pt idx="2">
                  <c:v>14.5</c:v>
                </c:pt>
                <c:pt idx="3">
                  <c:v>16.100000000000001</c:v>
                </c:pt>
                <c:pt idx="4">
                  <c:v>27.4</c:v>
                </c:pt>
                <c:pt idx="5">
                  <c:v>28</c:v>
                </c:pt>
                <c:pt idx="6">
                  <c:v>26.3</c:v>
                </c:pt>
                <c:pt idx="7">
                  <c:v>28.1</c:v>
                </c:pt>
                <c:pt idx="8">
                  <c:v>24.4</c:v>
                </c:pt>
                <c:pt idx="9">
                  <c:v>24.2</c:v>
                </c:pt>
                <c:pt idx="10">
                  <c:v>28.4</c:v>
                </c:pt>
                <c:pt idx="11">
                  <c:v>28.4</c:v>
                </c:pt>
                <c:pt idx="12">
                  <c:v>21.8</c:v>
                </c:pt>
                <c:pt idx="13">
                  <c:v>28.6</c:v>
                </c:pt>
                <c:pt idx="14">
                  <c:v>28.4</c:v>
                </c:pt>
                <c:pt idx="15">
                  <c:v>29.4</c:v>
                </c:pt>
                <c:pt idx="16">
                  <c:v>11.5</c:v>
                </c:pt>
                <c:pt idx="17">
                  <c:v>30.5</c:v>
                </c:pt>
                <c:pt idx="18">
                  <c:v>17.5</c:v>
                </c:pt>
                <c:pt idx="19">
                  <c:v>31.2</c:v>
                </c:pt>
                <c:pt idx="20">
                  <c:v>32.700000000000003</c:v>
                </c:pt>
                <c:pt idx="21">
                  <c:v>32</c:v>
                </c:pt>
                <c:pt idx="22">
                  <c:v>8.4</c:v>
                </c:pt>
                <c:pt idx="23">
                  <c:v>19.899999999999999</c:v>
                </c:pt>
                <c:pt idx="24">
                  <c:v>28.6</c:v>
                </c:pt>
                <c:pt idx="25">
                  <c:v>20.2</c:v>
                </c:pt>
                <c:pt idx="26">
                  <c:v>18.2</c:v>
                </c:pt>
                <c:pt idx="27">
                  <c:v>5.2</c:v>
                </c:pt>
                <c:pt idx="28">
                  <c:v>11.9</c:v>
                </c:pt>
                <c:pt idx="29">
                  <c:v>27.3</c:v>
                </c:pt>
                <c:pt idx="30">
                  <c:v>35.4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'Jan20'!$C$57:$AG$57</c:f>
              <c:numCache>
                <c:formatCode>0.0</c:formatCode>
                <c:ptCount val="31"/>
                <c:pt idx="0">
                  <c:v>3.7</c:v>
                </c:pt>
                <c:pt idx="1">
                  <c:v>3.7</c:v>
                </c:pt>
                <c:pt idx="2">
                  <c:v>6.9</c:v>
                </c:pt>
                <c:pt idx="3">
                  <c:v>7.4</c:v>
                </c:pt>
                <c:pt idx="4">
                  <c:v>7.8</c:v>
                </c:pt>
                <c:pt idx="5">
                  <c:v>7.9</c:v>
                </c:pt>
                <c:pt idx="6">
                  <c:v>7.4</c:v>
                </c:pt>
                <c:pt idx="7">
                  <c:v>8.6</c:v>
                </c:pt>
                <c:pt idx="8">
                  <c:v>8.1999999999999993</c:v>
                </c:pt>
                <c:pt idx="9">
                  <c:v>8.5</c:v>
                </c:pt>
                <c:pt idx="10">
                  <c:v>8.5</c:v>
                </c:pt>
                <c:pt idx="11">
                  <c:v>8.5</c:v>
                </c:pt>
                <c:pt idx="12">
                  <c:v>10.199999999999999</c:v>
                </c:pt>
                <c:pt idx="13">
                  <c:v>8.8000000000000007</c:v>
                </c:pt>
                <c:pt idx="14">
                  <c:v>8.9</c:v>
                </c:pt>
                <c:pt idx="15">
                  <c:v>9.1</c:v>
                </c:pt>
                <c:pt idx="16">
                  <c:v>6.4</c:v>
                </c:pt>
                <c:pt idx="17">
                  <c:v>10.4</c:v>
                </c:pt>
                <c:pt idx="18">
                  <c:v>7</c:v>
                </c:pt>
                <c:pt idx="19">
                  <c:v>10.4</c:v>
                </c:pt>
                <c:pt idx="20">
                  <c:v>10.7</c:v>
                </c:pt>
                <c:pt idx="21">
                  <c:v>10.7</c:v>
                </c:pt>
                <c:pt idx="22">
                  <c:v>4.5</c:v>
                </c:pt>
                <c:pt idx="23">
                  <c:v>9.1</c:v>
                </c:pt>
                <c:pt idx="24">
                  <c:v>11.4</c:v>
                </c:pt>
                <c:pt idx="25">
                  <c:v>10</c:v>
                </c:pt>
                <c:pt idx="26">
                  <c:v>9.9</c:v>
                </c:pt>
                <c:pt idx="27">
                  <c:v>2.8</c:v>
                </c:pt>
                <c:pt idx="28">
                  <c:v>5.9</c:v>
                </c:pt>
                <c:pt idx="29">
                  <c:v>13</c:v>
                </c:pt>
                <c:pt idx="30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46552"/>
        <c:axId val="1011547728"/>
      </c:barChart>
      <c:catAx>
        <c:axId val="1011546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7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47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655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'Feb20'!$C$3:$AG$3</c:f>
              <c:numCache>
                <c:formatCode>0.0</c:formatCode>
                <c:ptCount val="31"/>
                <c:pt idx="0">
                  <c:v>28</c:v>
                </c:pt>
                <c:pt idx="1">
                  <c:v>11.4</c:v>
                </c:pt>
                <c:pt idx="2">
                  <c:v>30</c:v>
                </c:pt>
                <c:pt idx="3">
                  <c:v>39.799999999999997</c:v>
                </c:pt>
                <c:pt idx="4">
                  <c:v>33</c:v>
                </c:pt>
                <c:pt idx="5">
                  <c:v>30.2</c:v>
                </c:pt>
                <c:pt idx="6">
                  <c:v>30</c:v>
                </c:pt>
                <c:pt idx="7">
                  <c:v>31.7</c:v>
                </c:pt>
                <c:pt idx="8">
                  <c:v>30.8</c:v>
                </c:pt>
                <c:pt idx="9">
                  <c:v>40.4</c:v>
                </c:pt>
                <c:pt idx="10">
                  <c:v>41.1</c:v>
                </c:pt>
                <c:pt idx="11">
                  <c:v>44.6</c:v>
                </c:pt>
                <c:pt idx="12">
                  <c:v>26.2</c:v>
                </c:pt>
                <c:pt idx="13">
                  <c:v>47.3</c:v>
                </c:pt>
                <c:pt idx="14">
                  <c:v>34.700000000000003</c:v>
                </c:pt>
                <c:pt idx="15">
                  <c:v>33.4</c:v>
                </c:pt>
                <c:pt idx="16">
                  <c:v>15.1</c:v>
                </c:pt>
                <c:pt idx="17">
                  <c:v>37.9</c:v>
                </c:pt>
                <c:pt idx="18">
                  <c:v>46.9</c:v>
                </c:pt>
                <c:pt idx="19">
                  <c:v>36.4</c:v>
                </c:pt>
                <c:pt idx="20">
                  <c:v>38.200000000000003</c:v>
                </c:pt>
                <c:pt idx="21">
                  <c:v>33.9</c:v>
                </c:pt>
                <c:pt idx="22">
                  <c:v>48.1</c:v>
                </c:pt>
                <c:pt idx="23">
                  <c:v>33.5</c:v>
                </c:pt>
                <c:pt idx="24">
                  <c:v>27.1</c:v>
                </c:pt>
                <c:pt idx="25">
                  <c:v>47</c:v>
                </c:pt>
                <c:pt idx="26">
                  <c:v>11.3</c:v>
                </c:pt>
                <c:pt idx="27">
                  <c:v>45.1</c:v>
                </c:pt>
                <c:pt idx="28">
                  <c:v>40.6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'Feb20'!$C$4:$AG$4</c:f>
              <c:numCache>
                <c:formatCode>0.0</c:formatCode>
                <c:ptCount val="31"/>
                <c:pt idx="0">
                  <c:v>62.599999999999994</c:v>
                </c:pt>
                <c:pt idx="1">
                  <c:v>29.799999999999997</c:v>
                </c:pt>
                <c:pt idx="2">
                  <c:v>47</c:v>
                </c:pt>
                <c:pt idx="3">
                  <c:v>57.199999999999996</c:v>
                </c:pt>
                <c:pt idx="4">
                  <c:v>133.1</c:v>
                </c:pt>
                <c:pt idx="5">
                  <c:v>152.1</c:v>
                </c:pt>
                <c:pt idx="6">
                  <c:v>157.9</c:v>
                </c:pt>
                <c:pt idx="7">
                  <c:v>144.70000000000002</c:v>
                </c:pt>
                <c:pt idx="8">
                  <c:v>126.30000000000001</c:v>
                </c:pt>
                <c:pt idx="9">
                  <c:v>89</c:v>
                </c:pt>
                <c:pt idx="10">
                  <c:v>71.5</c:v>
                </c:pt>
                <c:pt idx="11">
                  <c:v>136.69999999999999</c:v>
                </c:pt>
                <c:pt idx="12">
                  <c:v>79</c:v>
                </c:pt>
                <c:pt idx="13">
                  <c:v>138.79999999999998</c:v>
                </c:pt>
                <c:pt idx="14">
                  <c:v>173.4</c:v>
                </c:pt>
                <c:pt idx="15">
                  <c:v>118.99999999999999</c:v>
                </c:pt>
                <c:pt idx="16">
                  <c:v>57.9</c:v>
                </c:pt>
                <c:pt idx="17">
                  <c:v>188.8</c:v>
                </c:pt>
                <c:pt idx="18">
                  <c:v>97.399999999999991</c:v>
                </c:pt>
                <c:pt idx="19">
                  <c:v>187.00000000000003</c:v>
                </c:pt>
                <c:pt idx="20">
                  <c:v>177.7</c:v>
                </c:pt>
                <c:pt idx="21">
                  <c:v>191.29999999999998</c:v>
                </c:pt>
                <c:pt idx="22">
                  <c:v>89.200000000000017</c:v>
                </c:pt>
                <c:pt idx="23">
                  <c:v>195.5</c:v>
                </c:pt>
                <c:pt idx="24">
                  <c:v>95.6</c:v>
                </c:pt>
                <c:pt idx="25">
                  <c:v>90.899999999999991</c:v>
                </c:pt>
                <c:pt idx="26">
                  <c:v>16.899999999999999</c:v>
                </c:pt>
                <c:pt idx="27">
                  <c:v>175.4</c:v>
                </c:pt>
                <c:pt idx="28">
                  <c:v>123.30000000000001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1540280"/>
        <c:axId val="1011540672"/>
        <c:axId val="1017363544"/>
      </c:bar3DChart>
      <c:catAx>
        <c:axId val="101154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06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154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0280"/>
        <c:crossesAt val="1"/>
        <c:crossBetween val="between"/>
      </c:valAx>
      <c:serAx>
        <c:axId val="1017363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0115406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'Nov14'!$C$54:$AG$54</c:f>
              <c:numCache>
                <c:formatCode>0.0</c:formatCode>
                <c:ptCount val="31"/>
                <c:pt idx="0">
                  <c:v>46</c:v>
                </c:pt>
                <c:pt idx="1">
                  <c:v>45.3</c:v>
                </c:pt>
                <c:pt idx="2">
                  <c:v>29.6</c:v>
                </c:pt>
                <c:pt idx="3">
                  <c:v>13.7</c:v>
                </c:pt>
                <c:pt idx="4">
                  <c:v>3.7</c:v>
                </c:pt>
                <c:pt idx="5">
                  <c:v>16.7</c:v>
                </c:pt>
                <c:pt idx="6">
                  <c:v>35.200000000000003</c:v>
                </c:pt>
                <c:pt idx="7">
                  <c:v>40.700000000000003</c:v>
                </c:pt>
                <c:pt idx="8">
                  <c:v>19.399999999999999</c:v>
                </c:pt>
                <c:pt idx="9">
                  <c:v>9</c:v>
                </c:pt>
                <c:pt idx="10">
                  <c:v>10.5</c:v>
                </c:pt>
                <c:pt idx="11">
                  <c:v>12.6</c:v>
                </c:pt>
                <c:pt idx="12">
                  <c:v>30.1</c:v>
                </c:pt>
                <c:pt idx="13">
                  <c:v>13.4</c:v>
                </c:pt>
                <c:pt idx="14">
                  <c:v>9.3000000000000007</c:v>
                </c:pt>
                <c:pt idx="15">
                  <c:v>27</c:v>
                </c:pt>
                <c:pt idx="16">
                  <c:v>14</c:v>
                </c:pt>
                <c:pt idx="17">
                  <c:v>20.3</c:v>
                </c:pt>
                <c:pt idx="18">
                  <c:v>30.2</c:v>
                </c:pt>
                <c:pt idx="19">
                  <c:v>26.9</c:v>
                </c:pt>
                <c:pt idx="20">
                  <c:v>25.6</c:v>
                </c:pt>
                <c:pt idx="21">
                  <c:v>32.799999999999997</c:v>
                </c:pt>
                <c:pt idx="22">
                  <c:v>26.7</c:v>
                </c:pt>
                <c:pt idx="23">
                  <c:v>28.3</c:v>
                </c:pt>
                <c:pt idx="24">
                  <c:v>6.4</c:v>
                </c:pt>
                <c:pt idx="25">
                  <c:v>12</c:v>
                </c:pt>
                <c:pt idx="26">
                  <c:v>23.9</c:v>
                </c:pt>
                <c:pt idx="27">
                  <c:v>8.1</c:v>
                </c:pt>
                <c:pt idx="28">
                  <c:v>6</c:v>
                </c:pt>
                <c:pt idx="29">
                  <c:v>17.399999999999999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'Nov14'!$C$55:$AG$55</c:f>
              <c:numCache>
                <c:formatCode>0.0</c:formatCode>
                <c:ptCount val="31"/>
                <c:pt idx="0">
                  <c:v>45.7</c:v>
                </c:pt>
                <c:pt idx="1">
                  <c:v>45.3</c:v>
                </c:pt>
                <c:pt idx="2">
                  <c:v>29.6</c:v>
                </c:pt>
                <c:pt idx="3">
                  <c:v>13.6</c:v>
                </c:pt>
                <c:pt idx="4">
                  <c:v>3.6</c:v>
                </c:pt>
                <c:pt idx="5">
                  <c:v>16.5</c:v>
                </c:pt>
                <c:pt idx="6">
                  <c:v>35.4</c:v>
                </c:pt>
                <c:pt idx="7">
                  <c:v>40.799999999999997</c:v>
                </c:pt>
                <c:pt idx="8">
                  <c:v>19.100000000000001</c:v>
                </c:pt>
                <c:pt idx="9">
                  <c:v>8.9</c:v>
                </c:pt>
                <c:pt idx="10">
                  <c:v>10.4</c:v>
                </c:pt>
                <c:pt idx="11">
                  <c:v>12.5</c:v>
                </c:pt>
                <c:pt idx="12">
                  <c:v>30.1</c:v>
                </c:pt>
                <c:pt idx="13">
                  <c:v>13.2</c:v>
                </c:pt>
                <c:pt idx="14">
                  <c:v>9.1</c:v>
                </c:pt>
                <c:pt idx="15">
                  <c:v>26.9</c:v>
                </c:pt>
                <c:pt idx="16">
                  <c:v>13.7</c:v>
                </c:pt>
                <c:pt idx="17">
                  <c:v>20.2</c:v>
                </c:pt>
                <c:pt idx="18">
                  <c:v>30.2</c:v>
                </c:pt>
                <c:pt idx="19">
                  <c:v>26.8</c:v>
                </c:pt>
                <c:pt idx="20">
                  <c:v>25.5</c:v>
                </c:pt>
                <c:pt idx="21">
                  <c:v>33</c:v>
                </c:pt>
                <c:pt idx="22">
                  <c:v>26.4</c:v>
                </c:pt>
                <c:pt idx="23">
                  <c:v>28.3</c:v>
                </c:pt>
                <c:pt idx="24">
                  <c:v>6.3</c:v>
                </c:pt>
                <c:pt idx="25">
                  <c:v>11.9</c:v>
                </c:pt>
                <c:pt idx="26">
                  <c:v>23.8</c:v>
                </c:pt>
                <c:pt idx="27">
                  <c:v>7.9</c:v>
                </c:pt>
                <c:pt idx="28">
                  <c:v>5.9</c:v>
                </c:pt>
                <c:pt idx="29">
                  <c:v>17.3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'Nov14'!$C$56:$AG$56</c:f>
              <c:numCache>
                <c:formatCode>0.0</c:formatCode>
                <c:ptCount val="31"/>
                <c:pt idx="0">
                  <c:v>39.9</c:v>
                </c:pt>
                <c:pt idx="1">
                  <c:v>39.9</c:v>
                </c:pt>
                <c:pt idx="2">
                  <c:v>27.7</c:v>
                </c:pt>
                <c:pt idx="3">
                  <c:v>13.3</c:v>
                </c:pt>
                <c:pt idx="4">
                  <c:v>3.6</c:v>
                </c:pt>
                <c:pt idx="5">
                  <c:v>16.100000000000001</c:v>
                </c:pt>
                <c:pt idx="6">
                  <c:v>33</c:v>
                </c:pt>
                <c:pt idx="7">
                  <c:v>36.6</c:v>
                </c:pt>
                <c:pt idx="8">
                  <c:v>18.8</c:v>
                </c:pt>
                <c:pt idx="9">
                  <c:v>8.6999999999999993</c:v>
                </c:pt>
                <c:pt idx="10">
                  <c:v>10.199999999999999</c:v>
                </c:pt>
                <c:pt idx="11">
                  <c:v>12.4</c:v>
                </c:pt>
                <c:pt idx="12">
                  <c:v>28.7</c:v>
                </c:pt>
                <c:pt idx="13">
                  <c:v>12.9</c:v>
                </c:pt>
                <c:pt idx="14">
                  <c:v>9</c:v>
                </c:pt>
                <c:pt idx="15">
                  <c:v>25.9</c:v>
                </c:pt>
                <c:pt idx="16">
                  <c:v>13.5</c:v>
                </c:pt>
                <c:pt idx="17">
                  <c:v>20</c:v>
                </c:pt>
                <c:pt idx="18">
                  <c:v>28.3</c:v>
                </c:pt>
                <c:pt idx="19">
                  <c:v>24.8</c:v>
                </c:pt>
                <c:pt idx="20">
                  <c:v>23.4</c:v>
                </c:pt>
                <c:pt idx="21">
                  <c:v>29.4</c:v>
                </c:pt>
                <c:pt idx="22">
                  <c:v>24.8</c:v>
                </c:pt>
                <c:pt idx="23">
                  <c:v>25.9</c:v>
                </c:pt>
                <c:pt idx="24">
                  <c:v>6.2</c:v>
                </c:pt>
                <c:pt idx="25">
                  <c:v>11.5</c:v>
                </c:pt>
                <c:pt idx="26">
                  <c:v>20.8</c:v>
                </c:pt>
                <c:pt idx="27">
                  <c:v>7.8</c:v>
                </c:pt>
                <c:pt idx="28">
                  <c:v>5.9</c:v>
                </c:pt>
                <c:pt idx="29">
                  <c:v>16.3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'Nov14'!$C$57:$AG$57</c:f>
              <c:numCache>
                <c:formatCode>0.0</c:formatCode>
                <c:ptCount val="31"/>
                <c:pt idx="0">
                  <c:v>18</c:v>
                </c:pt>
                <c:pt idx="1">
                  <c:v>16</c:v>
                </c:pt>
                <c:pt idx="2">
                  <c:v>14</c:v>
                </c:pt>
                <c:pt idx="3">
                  <c:v>6.6</c:v>
                </c:pt>
                <c:pt idx="4">
                  <c:v>2.1</c:v>
                </c:pt>
                <c:pt idx="5">
                  <c:v>8.4</c:v>
                </c:pt>
                <c:pt idx="6">
                  <c:v>14</c:v>
                </c:pt>
                <c:pt idx="7">
                  <c:v>14.5</c:v>
                </c:pt>
                <c:pt idx="8">
                  <c:v>9.9</c:v>
                </c:pt>
                <c:pt idx="9">
                  <c:v>4.5999999999999996</c:v>
                </c:pt>
                <c:pt idx="10">
                  <c:v>5.4</c:v>
                </c:pt>
                <c:pt idx="11">
                  <c:v>6.7</c:v>
                </c:pt>
                <c:pt idx="12">
                  <c:v>11.8</c:v>
                </c:pt>
                <c:pt idx="13">
                  <c:v>6.7</c:v>
                </c:pt>
                <c:pt idx="14">
                  <c:v>5.0999999999999996</c:v>
                </c:pt>
                <c:pt idx="15">
                  <c:v>10.4</c:v>
                </c:pt>
                <c:pt idx="16">
                  <c:v>7.1</c:v>
                </c:pt>
                <c:pt idx="17">
                  <c:v>9.6999999999999993</c:v>
                </c:pt>
                <c:pt idx="18">
                  <c:v>10.199999999999999</c:v>
                </c:pt>
                <c:pt idx="19">
                  <c:v>11.1</c:v>
                </c:pt>
                <c:pt idx="20">
                  <c:v>9.1999999999999993</c:v>
                </c:pt>
                <c:pt idx="21">
                  <c:v>10.5</c:v>
                </c:pt>
                <c:pt idx="22">
                  <c:v>9.1999999999999993</c:v>
                </c:pt>
                <c:pt idx="23">
                  <c:v>9.3000000000000007</c:v>
                </c:pt>
                <c:pt idx="24">
                  <c:v>3.4</c:v>
                </c:pt>
                <c:pt idx="25">
                  <c:v>5.9</c:v>
                </c:pt>
                <c:pt idx="26">
                  <c:v>8.4</c:v>
                </c:pt>
                <c:pt idx="27">
                  <c:v>4.2</c:v>
                </c:pt>
                <c:pt idx="28">
                  <c:v>3.2</c:v>
                </c:pt>
                <c:pt idx="29">
                  <c:v>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41544"/>
        <c:axId val="35639584"/>
      </c:barChart>
      <c:catAx>
        <c:axId val="3564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39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639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4154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'Feb20'!$C$54:$AG$54</c:f>
              <c:numCache>
                <c:formatCode>0.0</c:formatCode>
                <c:ptCount val="31"/>
                <c:pt idx="0">
                  <c:v>18.399999999999999</c:v>
                </c:pt>
                <c:pt idx="1">
                  <c:v>8.8000000000000007</c:v>
                </c:pt>
                <c:pt idx="2">
                  <c:v>13.8</c:v>
                </c:pt>
                <c:pt idx="3">
                  <c:v>16.399999999999999</c:v>
                </c:pt>
                <c:pt idx="4">
                  <c:v>42.4</c:v>
                </c:pt>
                <c:pt idx="5">
                  <c:v>47.6</c:v>
                </c:pt>
                <c:pt idx="6">
                  <c:v>48.7</c:v>
                </c:pt>
                <c:pt idx="7">
                  <c:v>44.6</c:v>
                </c:pt>
                <c:pt idx="8">
                  <c:v>36.9</c:v>
                </c:pt>
                <c:pt idx="9">
                  <c:v>26</c:v>
                </c:pt>
                <c:pt idx="10">
                  <c:v>20.9</c:v>
                </c:pt>
                <c:pt idx="11">
                  <c:v>42.2</c:v>
                </c:pt>
                <c:pt idx="12">
                  <c:v>23</c:v>
                </c:pt>
                <c:pt idx="13">
                  <c:v>41.4</c:v>
                </c:pt>
                <c:pt idx="14">
                  <c:v>52.8</c:v>
                </c:pt>
                <c:pt idx="15">
                  <c:v>36.4</c:v>
                </c:pt>
                <c:pt idx="16">
                  <c:v>16.8</c:v>
                </c:pt>
                <c:pt idx="17">
                  <c:v>57.2</c:v>
                </c:pt>
                <c:pt idx="18">
                  <c:v>28.6</c:v>
                </c:pt>
                <c:pt idx="19">
                  <c:v>56.9</c:v>
                </c:pt>
                <c:pt idx="20">
                  <c:v>54.2</c:v>
                </c:pt>
                <c:pt idx="21">
                  <c:v>56.7</c:v>
                </c:pt>
                <c:pt idx="22">
                  <c:v>26.3</c:v>
                </c:pt>
                <c:pt idx="23">
                  <c:v>59.2</c:v>
                </c:pt>
                <c:pt idx="24">
                  <c:v>28</c:v>
                </c:pt>
                <c:pt idx="25">
                  <c:v>27.4</c:v>
                </c:pt>
                <c:pt idx="26">
                  <c:v>5.6</c:v>
                </c:pt>
                <c:pt idx="27">
                  <c:v>49.9</c:v>
                </c:pt>
                <c:pt idx="28">
                  <c:v>35.4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'Feb20'!$C$55:$AG$55</c:f>
              <c:numCache>
                <c:formatCode>0.0</c:formatCode>
                <c:ptCount val="31"/>
                <c:pt idx="0">
                  <c:v>18.100000000000001</c:v>
                </c:pt>
                <c:pt idx="1">
                  <c:v>8.6</c:v>
                </c:pt>
                <c:pt idx="2">
                  <c:v>13.7</c:v>
                </c:pt>
                <c:pt idx="3">
                  <c:v>16.2</c:v>
                </c:pt>
                <c:pt idx="4">
                  <c:v>41.8</c:v>
                </c:pt>
                <c:pt idx="5">
                  <c:v>47.3</c:v>
                </c:pt>
                <c:pt idx="6">
                  <c:v>48.6</c:v>
                </c:pt>
                <c:pt idx="7">
                  <c:v>44.2</c:v>
                </c:pt>
                <c:pt idx="8">
                  <c:v>37</c:v>
                </c:pt>
                <c:pt idx="9">
                  <c:v>25.8</c:v>
                </c:pt>
                <c:pt idx="10">
                  <c:v>20.6</c:v>
                </c:pt>
                <c:pt idx="11">
                  <c:v>41.8</c:v>
                </c:pt>
                <c:pt idx="12">
                  <c:v>22.7</c:v>
                </c:pt>
                <c:pt idx="13">
                  <c:v>41.2</c:v>
                </c:pt>
                <c:pt idx="14">
                  <c:v>52.5</c:v>
                </c:pt>
                <c:pt idx="15">
                  <c:v>35.700000000000003</c:v>
                </c:pt>
                <c:pt idx="16">
                  <c:v>16.5</c:v>
                </c:pt>
                <c:pt idx="17">
                  <c:v>56.7</c:v>
                </c:pt>
                <c:pt idx="18">
                  <c:v>28.2</c:v>
                </c:pt>
                <c:pt idx="19">
                  <c:v>56.5</c:v>
                </c:pt>
                <c:pt idx="20">
                  <c:v>53.9</c:v>
                </c:pt>
                <c:pt idx="21">
                  <c:v>56.9</c:v>
                </c:pt>
                <c:pt idx="22">
                  <c:v>25.9</c:v>
                </c:pt>
                <c:pt idx="23">
                  <c:v>58.4</c:v>
                </c:pt>
                <c:pt idx="24">
                  <c:v>27.6</c:v>
                </c:pt>
                <c:pt idx="25">
                  <c:v>26.1</c:v>
                </c:pt>
                <c:pt idx="26">
                  <c:v>3.7</c:v>
                </c:pt>
                <c:pt idx="27">
                  <c:v>49.9</c:v>
                </c:pt>
                <c:pt idx="28">
                  <c:v>35.1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'Feb20'!$C$56:$AG$56</c:f>
              <c:numCache>
                <c:formatCode>0.0</c:formatCode>
                <c:ptCount val="31"/>
                <c:pt idx="0">
                  <c:v>16.899999999999999</c:v>
                </c:pt>
                <c:pt idx="1">
                  <c:v>8.3000000000000007</c:v>
                </c:pt>
                <c:pt idx="2">
                  <c:v>13.1</c:v>
                </c:pt>
                <c:pt idx="3">
                  <c:v>15.6</c:v>
                </c:pt>
                <c:pt idx="4">
                  <c:v>35.5</c:v>
                </c:pt>
                <c:pt idx="5">
                  <c:v>40.6</c:v>
                </c:pt>
                <c:pt idx="6">
                  <c:v>42</c:v>
                </c:pt>
                <c:pt idx="7">
                  <c:v>38</c:v>
                </c:pt>
                <c:pt idx="8">
                  <c:v>35</c:v>
                </c:pt>
                <c:pt idx="9">
                  <c:v>24.2</c:v>
                </c:pt>
                <c:pt idx="10">
                  <c:v>19.899999999999999</c:v>
                </c:pt>
                <c:pt idx="11">
                  <c:v>36.1</c:v>
                </c:pt>
                <c:pt idx="12">
                  <c:v>21.8</c:v>
                </c:pt>
                <c:pt idx="13">
                  <c:v>37.799999999999997</c:v>
                </c:pt>
                <c:pt idx="14">
                  <c:v>45.6</c:v>
                </c:pt>
                <c:pt idx="15">
                  <c:v>31.3</c:v>
                </c:pt>
                <c:pt idx="16">
                  <c:v>16.100000000000001</c:v>
                </c:pt>
                <c:pt idx="17">
                  <c:v>49.2</c:v>
                </c:pt>
                <c:pt idx="18">
                  <c:v>27.3</c:v>
                </c:pt>
                <c:pt idx="19">
                  <c:v>48.7</c:v>
                </c:pt>
                <c:pt idx="20">
                  <c:v>47.4</c:v>
                </c:pt>
                <c:pt idx="21">
                  <c:v>50.6</c:v>
                </c:pt>
                <c:pt idx="22">
                  <c:v>24.6</c:v>
                </c:pt>
                <c:pt idx="23">
                  <c:v>50.5</c:v>
                </c:pt>
                <c:pt idx="24">
                  <c:v>26.2</c:v>
                </c:pt>
                <c:pt idx="25">
                  <c:v>25.1</c:v>
                </c:pt>
                <c:pt idx="26">
                  <c:v>5.2</c:v>
                </c:pt>
                <c:pt idx="27">
                  <c:v>47.7</c:v>
                </c:pt>
                <c:pt idx="28">
                  <c:v>33.700000000000003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'Feb20'!$C$57:$AG$57</c:f>
              <c:numCache>
                <c:formatCode>0.0</c:formatCode>
                <c:ptCount val="31"/>
                <c:pt idx="0">
                  <c:v>9.1999999999999993</c:v>
                </c:pt>
                <c:pt idx="1">
                  <c:v>4.0999999999999996</c:v>
                </c:pt>
                <c:pt idx="2">
                  <c:v>6.4</c:v>
                </c:pt>
                <c:pt idx="3">
                  <c:v>9</c:v>
                </c:pt>
                <c:pt idx="4">
                  <c:v>13.4</c:v>
                </c:pt>
                <c:pt idx="5">
                  <c:v>16.600000000000001</c:v>
                </c:pt>
                <c:pt idx="6">
                  <c:v>18.600000000000001</c:v>
                </c:pt>
                <c:pt idx="7">
                  <c:v>17.899999999999999</c:v>
                </c:pt>
                <c:pt idx="8">
                  <c:v>17.399999999999999</c:v>
                </c:pt>
                <c:pt idx="9">
                  <c:v>13</c:v>
                </c:pt>
                <c:pt idx="10">
                  <c:v>10.1</c:v>
                </c:pt>
                <c:pt idx="11">
                  <c:v>16.600000000000001</c:v>
                </c:pt>
                <c:pt idx="12">
                  <c:v>11.5</c:v>
                </c:pt>
                <c:pt idx="13">
                  <c:v>18.399999999999999</c:v>
                </c:pt>
                <c:pt idx="14">
                  <c:v>22.5</c:v>
                </c:pt>
                <c:pt idx="15">
                  <c:v>15.6</c:v>
                </c:pt>
                <c:pt idx="16">
                  <c:v>8.5</c:v>
                </c:pt>
                <c:pt idx="17">
                  <c:v>25.7</c:v>
                </c:pt>
                <c:pt idx="18">
                  <c:v>13.3</c:v>
                </c:pt>
                <c:pt idx="19">
                  <c:v>24.9</c:v>
                </c:pt>
                <c:pt idx="20">
                  <c:v>22.2</c:v>
                </c:pt>
                <c:pt idx="21">
                  <c:v>27.1</c:v>
                </c:pt>
                <c:pt idx="22">
                  <c:v>12.4</c:v>
                </c:pt>
                <c:pt idx="23">
                  <c:v>27.4</c:v>
                </c:pt>
                <c:pt idx="24">
                  <c:v>13.8</c:v>
                </c:pt>
                <c:pt idx="25">
                  <c:v>12.3</c:v>
                </c:pt>
                <c:pt idx="26">
                  <c:v>2.4</c:v>
                </c:pt>
                <c:pt idx="27">
                  <c:v>27.9</c:v>
                </c:pt>
                <c:pt idx="28">
                  <c:v>19.100000000000001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541456"/>
        <c:axId val="1011542240"/>
      </c:barChart>
      <c:catAx>
        <c:axId val="101154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2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1542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15414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'Mar20'!$C$3:$AG$3</c:f>
              <c:numCache>
                <c:formatCode>0.0</c:formatCode>
                <c:ptCount val="31"/>
                <c:pt idx="0">
                  <c:v>42.5</c:v>
                </c:pt>
                <c:pt idx="1">
                  <c:v>9.3000000000000007</c:v>
                </c:pt>
                <c:pt idx="2">
                  <c:v>50.6</c:v>
                </c:pt>
                <c:pt idx="3">
                  <c:v>47.2</c:v>
                </c:pt>
                <c:pt idx="4">
                  <c:v>13</c:v>
                </c:pt>
                <c:pt idx="5">
                  <c:v>44.4</c:v>
                </c:pt>
                <c:pt idx="6">
                  <c:v>51.9</c:v>
                </c:pt>
                <c:pt idx="7">
                  <c:v>43.4</c:v>
                </c:pt>
                <c:pt idx="8">
                  <c:v>51.8</c:v>
                </c:pt>
                <c:pt idx="9">
                  <c:v>7.5</c:v>
                </c:pt>
                <c:pt idx="10">
                  <c:v>52.7</c:v>
                </c:pt>
                <c:pt idx="11">
                  <c:v>46.8</c:v>
                </c:pt>
                <c:pt idx="12">
                  <c:v>43.5</c:v>
                </c:pt>
                <c:pt idx="13">
                  <c:v>52.3</c:v>
                </c:pt>
                <c:pt idx="14">
                  <c:v>39.200000000000003</c:v>
                </c:pt>
                <c:pt idx="15">
                  <c:v>38.9</c:v>
                </c:pt>
                <c:pt idx="16">
                  <c:v>48.4</c:v>
                </c:pt>
                <c:pt idx="17">
                  <c:v>37.9</c:v>
                </c:pt>
                <c:pt idx="18">
                  <c:v>38</c:v>
                </c:pt>
                <c:pt idx="19">
                  <c:v>44.1</c:v>
                </c:pt>
                <c:pt idx="20">
                  <c:v>39</c:v>
                </c:pt>
                <c:pt idx="21">
                  <c:v>18.600000000000001</c:v>
                </c:pt>
                <c:pt idx="22">
                  <c:v>44.3</c:v>
                </c:pt>
                <c:pt idx="23">
                  <c:v>44.3</c:v>
                </c:pt>
                <c:pt idx="24">
                  <c:v>43.4</c:v>
                </c:pt>
                <c:pt idx="25">
                  <c:v>44.3</c:v>
                </c:pt>
                <c:pt idx="26">
                  <c:v>43.2</c:v>
                </c:pt>
                <c:pt idx="27">
                  <c:v>39.700000000000003</c:v>
                </c:pt>
                <c:pt idx="28">
                  <c:v>37.4</c:v>
                </c:pt>
                <c:pt idx="29">
                  <c:v>53</c:v>
                </c:pt>
                <c:pt idx="30">
                  <c:v>45.7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'Mar20'!$C$4:$AG$4</c:f>
              <c:numCache>
                <c:formatCode>0.0</c:formatCode>
                <c:ptCount val="31"/>
                <c:pt idx="0">
                  <c:v>187.70000000000002</c:v>
                </c:pt>
                <c:pt idx="1">
                  <c:v>39.5</c:v>
                </c:pt>
                <c:pt idx="2">
                  <c:v>173.6</c:v>
                </c:pt>
                <c:pt idx="3">
                  <c:v>182.70000000000002</c:v>
                </c:pt>
                <c:pt idx="4">
                  <c:v>54.4</c:v>
                </c:pt>
                <c:pt idx="5">
                  <c:v>97.7</c:v>
                </c:pt>
                <c:pt idx="6">
                  <c:v>143.6</c:v>
                </c:pt>
                <c:pt idx="7">
                  <c:v>226.09999999999997</c:v>
                </c:pt>
                <c:pt idx="8">
                  <c:v>142.9</c:v>
                </c:pt>
                <c:pt idx="9">
                  <c:v>40.9</c:v>
                </c:pt>
                <c:pt idx="10">
                  <c:v>229.2</c:v>
                </c:pt>
                <c:pt idx="11">
                  <c:v>135</c:v>
                </c:pt>
                <c:pt idx="12">
                  <c:v>102.30000000000001</c:v>
                </c:pt>
                <c:pt idx="13">
                  <c:v>141.5</c:v>
                </c:pt>
                <c:pt idx="14">
                  <c:v>251</c:v>
                </c:pt>
                <c:pt idx="15">
                  <c:v>241.7</c:v>
                </c:pt>
                <c:pt idx="16">
                  <c:v>239.3</c:v>
                </c:pt>
                <c:pt idx="17">
                  <c:v>243.2</c:v>
                </c:pt>
                <c:pt idx="18">
                  <c:v>240.9</c:v>
                </c:pt>
                <c:pt idx="19">
                  <c:v>169.6</c:v>
                </c:pt>
                <c:pt idx="20">
                  <c:v>247.5</c:v>
                </c:pt>
                <c:pt idx="21">
                  <c:v>84.100000000000009</c:v>
                </c:pt>
                <c:pt idx="22">
                  <c:v>276.20000000000005</c:v>
                </c:pt>
                <c:pt idx="23">
                  <c:v>288.2</c:v>
                </c:pt>
                <c:pt idx="24">
                  <c:v>237.3</c:v>
                </c:pt>
                <c:pt idx="25">
                  <c:v>265.8</c:v>
                </c:pt>
                <c:pt idx="26">
                  <c:v>239.89999999999998</c:v>
                </c:pt>
                <c:pt idx="27">
                  <c:v>261</c:v>
                </c:pt>
                <c:pt idx="28">
                  <c:v>100.39999999999999</c:v>
                </c:pt>
                <c:pt idx="29">
                  <c:v>176.99999999999997</c:v>
                </c:pt>
                <c:pt idx="30">
                  <c:v>310.60000000000002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58664"/>
        <c:axId val="1015458272"/>
        <c:axId val="1017360152"/>
      </c:bar3DChart>
      <c:catAx>
        <c:axId val="101545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82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5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8664"/>
        <c:crossesAt val="1"/>
        <c:crossBetween val="between"/>
      </c:valAx>
      <c:serAx>
        <c:axId val="1017360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582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'Mar20'!$C$54:$AG$54</c:f>
              <c:numCache>
                <c:formatCode>0.0</c:formatCode>
                <c:ptCount val="31"/>
                <c:pt idx="0">
                  <c:v>53.7</c:v>
                </c:pt>
                <c:pt idx="1">
                  <c:v>11.5</c:v>
                </c:pt>
                <c:pt idx="2">
                  <c:v>50.2</c:v>
                </c:pt>
                <c:pt idx="3">
                  <c:v>52.1</c:v>
                </c:pt>
                <c:pt idx="4">
                  <c:v>15.8</c:v>
                </c:pt>
                <c:pt idx="5">
                  <c:v>29.8</c:v>
                </c:pt>
                <c:pt idx="6">
                  <c:v>42.4</c:v>
                </c:pt>
                <c:pt idx="7">
                  <c:v>66.900000000000006</c:v>
                </c:pt>
                <c:pt idx="8">
                  <c:v>42.9</c:v>
                </c:pt>
                <c:pt idx="9">
                  <c:v>11.9</c:v>
                </c:pt>
                <c:pt idx="10">
                  <c:v>70.599999999999994</c:v>
                </c:pt>
                <c:pt idx="11">
                  <c:v>39.200000000000003</c:v>
                </c:pt>
                <c:pt idx="12">
                  <c:v>30.9</c:v>
                </c:pt>
                <c:pt idx="13">
                  <c:v>41.4</c:v>
                </c:pt>
                <c:pt idx="14">
                  <c:v>74</c:v>
                </c:pt>
                <c:pt idx="15">
                  <c:v>71</c:v>
                </c:pt>
                <c:pt idx="16">
                  <c:v>71.2</c:v>
                </c:pt>
                <c:pt idx="17">
                  <c:v>71.599999999999994</c:v>
                </c:pt>
                <c:pt idx="18">
                  <c:v>70.8</c:v>
                </c:pt>
                <c:pt idx="19">
                  <c:v>47.6</c:v>
                </c:pt>
                <c:pt idx="20">
                  <c:v>71.900000000000006</c:v>
                </c:pt>
                <c:pt idx="21">
                  <c:v>24.4</c:v>
                </c:pt>
                <c:pt idx="22">
                  <c:v>83.4</c:v>
                </c:pt>
                <c:pt idx="23">
                  <c:v>84.4</c:v>
                </c:pt>
                <c:pt idx="24">
                  <c:v>66.2</c:v>
                </c:pt>
                <c:pt idx="25">
                  <c:v>76.900000000000006</c:v>
                </c:pt>
                <c:pt idx="26">
                  <c:v>68.3</c:v>
                </c:pt>
                <c:pt idx="27">
                  <c:v>76.3</c:v>
                </c:pt>
                <c:pt idx="28">
                  <c:v>28.8</c:v>
                </c:pt>
                <c:pt idx="29">
                  <c:v>49.4</c:v>
                </c:pt>
                <c:pt idx="30">
                  <c:v>91.2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'Mar20'!$C$55:$AG$55</c:f>
              <c:numCache>
                <c:formatCode>0.0</c:formatCode>
                <c:ptCount val="31"/>
                <c:pt idx="0">
                  <c:v>53.7</c:v>
                </c:pt>
                <c:pt idx="1">
                  <c:v>11.2</c:v>
                </c:pt>
                <c:pt idx="2">
                  <c:v>49.5</c:v>
                </c:pt>
                <c:pt idx="3">
                  <c:v>52</c:v>
                </c:pt>
                <c:pt idx="4">
                  <c:v>15.5</c:v>
                </c:pt>
                <c:pt idx="5">
                  <c:v>28.8</c:v>
                </c:pt>
                <c:pt idx="6">
                  <c:v>41.2</c:v>
                </c:pt>
                <c:pt idx="7">
                  <c:v>65.8</c:v>
                </c:pt>
                <c:pt idx="8">
                  <c:v>41.3</c:v>
                </c:pt>
                <c:pt idx="9">
                  <c:v>11.6</c:v>
                </c:pt>
                <c:pt idx="10">
                  <c:v>68.5</c:v>
                </c:pt>
                <c:pt idx="11">
                  <c:v>38.700000000000003</c:v>
                </c:pt>
                <c:pt idx="12">
                  <c:v>29.8</c:v>
                </c:pt>
                <c:pt idx="13">
                  <c:v>40.9</c:v>
                </c:pt>
                <c:pt idx="14">
                  <c:v>72.7</c:v>
                </c:pt>
                <c:pt idx="15">
                  <c:v>69.900000000000006</c:v>
                </c:pt>
                <c:pt idx="16">
                  <c:v>69.400000000000006</c:v>
                </c:pt>
                <c:pt idx="17">
                  <c:v>70.099999999999994</c:v>
                </c:pt>
                <c:pt idx="18">
                  <c:v>69.2</c:v>
                </c:pt>
                <c:pt idx="19">
                  <c:v>47.4</c:v>
                </c:pt>
                <c:pt idx="20">
                  <c:v>70.900000000000006</c:v>
                </c:pt>
                <c:pt idx="21">
                  <c:v>24</c:v>
                </c:pt>
                <c:pt idx="22">
                  <c:v>81.2</c:v>
                </c:pt>
                <c:pt idx="23">
                  <c:v>82.5</c:v>
                </c:pt>
                <c:pt idx="24">
                  <c:v>66.400000000000006</c:v>
                </c:pt>
                <c:pt idx="25">
                  <c:v>76</c:v>
                </c:pt>
                <c:pt idx="26">
                  <c:v>67.7</c:v>
                </c:pt>
                <c:pt idx="27">
                  <c:v>75.2</c:v>
                </c:pt>
                <c:pt idx="28">
                  <c:v>28.3</c:v>
                </c:pt>
                <c:pt idx="29">
                  <c:v>49.3</c:v>
                </c:pt>
                <c:pt idx="30">
                  <c:v>89.1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'Mar20'!$C$56:$AG$56</c:f>
              <c:numCache>
                <c:formatCode>0.0</c:formatCode>
                <c:ptCount val="31"/>
                <c:pt idx="0">
                  <c:v>51.2</c:v>
                </c:pt>
                <c:pt idx="1">
                  <c:v>11</c:v>
                </c:pt>
                <c:pt idx="2">
                  <c:v>47</c:v>
                </c:pt>
                <c:pt idx="3">
                  <c:v>49.7</c:v>
                </c:pt>
                <c:pt idx="4">
                  <c:v>15.2</c:v>
                </c:pt>
                <c:pt idx="5">
                  <c:v>26.3</c:v>
                </c:pt>
                <c:pt idx="6">
                  <c:v>38.799999999999997</c:v>
                </c:pt>
                <c:pt idx="7">
                  <c:v>60.6</c:v>
                </c:pt>
                <c:pt idx="8">
                  <c:v>38.9</c:v>
                </c:pt>
                <c:pt idx="9">
                  <c:v>11.4</c:v>
                </c:pt>
                <c:pt idx="10">
                  <c:v>60.6</c:v>
                </c:pt>
                <c:pt idx="11">
                  <c:v>36.9</c:v>
                </c:pt>
                <c:pt idx="12">
                  <c:v>27.7</c:v>
                </c:pt>
                <c:pt idx="13">
                  <c:v>39.1</c:v>
                </c:pt>
                <c:pt idx="14">
                  <c:v>65.8</c:v>
                </c:pt>
                <c:pt idx="15">
                  <c:v>63.6</c:v>
                </c:pt>
                <c:pt idx="16">
                  <c:v>63.5</c:v>
                </c:pt>
                <c:pt idx="17">
                  <c:v>64.2</c:v>
                </c:pt>
                <c:pt idx="18">
                  <c:v>64</c:v>
                </c:pt>
                <c:pt idx="19">
                  <c:v>46.4</c:v>
                </c:pt>
                <c:pt idx="20">
                  <c:v>66.5</c:v>
                </c:pt>
                <c:pt idx="21">
                  <c:v>23.5</c:v>
                </c:pt>
                <c:pt idx="22">
                  <c:v>74.599999999999994</c:v>
                </c:pt>
                <c:pt idx="23">
                  <c:v>76.400000000000006</c:v>
                </c:pt>
                <c:pt idx="24">
                  <c:v>65</c:v>
                </c:pt>
                <c:pt idx="25">
                  <c:v>71.099999999999994</c:v>
                </c:pt>
                <c:pt idx="26">
                  <c:v>65.099999999999994</c:v>
                </c:pt>
                <c:pt idx="27">
                  <c:v>70.099999999999994</c:v>
                </c:pt>
                <c:pt idx="28">
                  <c:v>28</c:v>
                </c:pt>
                <c:pt idx="29">
                  <c:v>48.7</c:v>
                </c:pt>
                <c:pt idx="30">
                  <c:v>82.3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'Mar20'!$C$57:$AG$57</c:f>
              <c:numCache>
                <c:formatCode>0.0</c:formatCode>
                <c:ptCount val="31"/>
                <c:pt idx="0">
                  <c:v>29.1</c:v>
                </c:pt>
                <c:pt idx="1">
                  <c:v>5.8</c:v>
                </c:pt>
                <c:pt idx="2">
                  <c:v>26.9</c:v>
                </c:pt>
                <c:pt idx="3">
                  <c:v>28.9</c:v>
                </c:pt>
                <c:pt idx="4">
                  <c:v>7.9</c:v>
                </c:pt>
                <c:pt idx="5">
                  <c:v>12.8</c:v>
                </c:pt>
                <c:pt idx="6">
                  <c:v>21.2</c:v>
                </c:pt>
                <c:pt idx="7">
                  <c:v>32.799999999999997</c:v>
                </c:pt>
                <c:pt idx="8">
                  <c:v>19.8</c:v>
                </c:pt>
                <c:pt idx="9">
                  <c:v>6</c:v>
                </c:pt>
                <c:pt idx="10">
                  <c:v>29.5</c:v>
                </c:pt>
                <c:pt idx="11">
                  <c:v>20.2</c:v>
                </c:pt>
                <c:pt idx="12">
                  <c:v>13.9</c:v>
                </c:pt>
                <c:pt idx="13">
                  <c:v>20.100000000000001</c:v>
                </c:pt>
                <c:pt idx="14">
                  <c:v>38.5</c:v>
                </c:pt>
                <c:pt idx="15">
                  <c:v>37.200000000000003</c:v>
                </c:pt>
                <c:pt idx="16">
                  <c:v>35.200000000000003</c:v>
                </c:pt>
                <c:pt idx="17">
                  <c:v>37.299999999999997</c:v>
                </c:pt>
                <c:pt idx="18">
                  <c:v>36.9</c:v>
                </c:pt>
                <c:pt idx="19">
                  <c:v>28.2</c:v>
                </c:pt>
                <c:pt idx="20">
                  <c:v>38.200000000000003</c:v>
                </c:pt>
                <c:pt idx="21">
                  <c:v>12.2</c:v>
                </c:pt>
                <c:pt idx="22">
                  <c:v>37</c:v>
                </c:pt>
                <c:pt idx="23">
                  <c:v>44.9</c:v>
                </c:pt>
                <c:pt idx="24">
                  <c:v>39.700000000000003</c:v>
                </c:pt>
                <c:pt idx="25">
                  <c:v>41.8</c:v>
                </c:pt>
                <c:pt idx="26">
                  <c:v>38.799999999999997</c:v>
                </c:pt>
                <c:pt idx="27">
                  <c:v>39.4</c:v>
                </c:pt>
                <c:pt idx="28">
                  <c:v>15.3</c:v>
                </c:pt>
                <c:pt idx="29">
                  <c:v>29.6</c:v>
                </c:pt>
                <c:pt idx="30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57880"/>
        <c:axId val="1015457488"/>
      </c:barChart>
      <c:catAx>
        <c:axId val="1015457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7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57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788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'Apr20'!$C$3:$AG$3</c:f>
              <c:numCache>
                <c:formatCode>0.0</c:formatCode>
                <c:ptCount val="31"/>
                <c:pt idx="0">
                  <c:v>42.9</c:v>
                </c:pt>
                <c:pt idx="1">
                  <c:v>43</c:v>
                </c:pt>
                <c:pt idx="2">
                  <c:v>43.1</c:v>
                </c:pt>
                <c:pt idx="3">
                  <c:v>42.4</c:v>
                </c:pt>
                <c:pt idx="4">
                  <c:v>42.8</c:v>
                </c:pt>
                <c:pt idx="5">
                  <c:v>41.9</c:v>
                </c:pt>
                <c:pt idx="6">
                  <c:v>41.8</c:v>
                </c:pt>
                <c:pt idx="7">
                  <c:v>41.4</c:v>
                </c:pt>
                <c:pt idx="8">
                  <c:v>51</c:v>
                </c:pt>
                <c:pt idx="9">
                  <c:v>42.1</c:v>
                </c:pt>
                <c:pt idx="10">
                  <c:v>41.6</c:v>
                </c:pt>
                <c:pt idx="11">
                  <c:v>51.5</c:v>
                </c:pt>
                <c:pt idx="12">
                  <c:v>41.7</c:v>
                </c:pt>
                <c:pt idx="13">
                  <c:v>46.1</c:v>
                </c:pt>
                <c:pt idx="14">
                  <c:v>43.2</c:v>
                </c:pt>
                <c:pt idx="15">
                  <c:v>44.3</c:v>
                </c:pt>
                <c:pt idx="16">
                  <c:v>44.6</c:v>
                </c:pt>
                <c:pt idx="17">
                  <c:v>45.8</c:v>
                </c:pt>
                <c:pt idx="18">
                  <c:v>34.299999999999997</c:v>
                </c:pt>
                <c:pt idx="19">
                  <c:v>43</c:v>
                </c:pt>
                <c:pt idx="20">
                  <c:v>44.9</c:v>
                </c:pt>
                <c:pt idx="21">
                  <c:v>42.8</c:v>
                </c:pt>
                <c:pt idx="22">
                  <c:v>42.5</c:v>
                </c:pt>
                <c:pt idx="23">
                  <c:v>49</c:v>
                </c:pt>
                <c:pt idx="24">
                  <c:v>53</c:v>
                </c:pt>
                <c:pt idx="25">
                  <c:v>50.9</c:v>
                </c:pt>
                <c:pt idx="26">
                  <c:v>51.2</c:v>
                </c:pt>
                <c:pt idx="27">
                  <c:v>44.9</c:v>
                </c:pt>
                <c:pt idx="28">
                  <c:v>53</c:v>
                </c:pt>
                <c:pt idx="29">
                  <c:v>23.7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'Apr20'!$C$4:$AG$4</c:f>
              <c:numCache>
                <c:formatCode>0.0</c:formatCode>
                <c:ptCount val="31"/>
                <c:pt idx="0">
                  <c:v>297.8</c:v>
                </c:pt>
                <c:pt idx="1">
                  <c:v>292</c:v>
                </c:pt>
                <c:pt idx="2">
                  <c:v>295.39999999999998</c:v>
                </c:pt>
                <c:pt idx="3">
                  <c:v>293.5</c:v>
                </c:pt>
                <c:pt idx="4">
                  <c:v>297.7</c:v>
                </c:pt>
                <c:pt idx="5">
                  <c:v>297.39999999999998</c:v>
                </c:pt>
                <c:pt idx="6">
                  <c:v>293.20000000000005</c:v>
                </c:pt>
                <c:pt idx="7">
                  <c:v>290.5</c:v>
                </c:pt>
                <c:pt idx="8">
                  <c:v>281</c:v>
                </c:pt>
                <c:pt idx="9">
                  <c:v>299</c:v>
                </c:pt>
                <c:pt idx="10">
                  <c:v>297.89999999999998</c:v>
                </c:pt>
                <c:pt idx="11">
                  <c:v>230.40000000000003</c:v>
                </c:pt>
                <c:pt idx="12">
                  <c:v>273.3</c:v>
                </c:pt>
                <c:pt idx="13">
                  <c:v>333.7</c:v>
                </c:pt>
                <c:pt idx="14">
                  <c:v>315.70000000000005</c:v>
                </c:pt>
                <c:pt idx="15">
                  <c:v>295.2</c:v>
                </c:pt>
                <c:pt idx="16">
                  <c:v>269.5</c:v>
                </c:pt>
                <c:pt idx="17">
                  <c:v>275.8</c:v>
                </c:pt>
                <c:pt idx="18">
                  <c:v>189.2</c:v>
                </c:pt>
                <c:pt idx="19">
                  <c:v>297.5</c:v>
                </c:pt>
                <c:pt idx="20">
                  <c:v>220.60000000000002</c:v>
                </c:pt>
                <c:pt idx="21">
                  <c:v>317.10000000000002</c:v>
                </c:pt>
                <c:pt idx="22">
                  <c:v>317.2</c:v>
                </c:pt>
                <c:pt idx="23">
                  <c:v>297.79999999999995</c:v>
                </c:pt>
                <c:pt idx="24">
                  <c:v>205.70000000000002</c:v>
                </c:pt>
                <c:pt idx="25">
                  <c:v>145.30000000000001</c:v>
                </c:pt>
                <c:pt idx="26">
                  <c:v>299</c:v>
                </c:pt>
                <c:pt idx="27">
                  <c:v>91.1</c:v>
                </c:pt>
                <c:pt idx="28">
                  <c:v>309.10000000000002</c:v>
                </c:pt>
                <c:pt idx="29">
                  <c:v>79.8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57096"/>
        <c:axId val="1015461016"/>
        <c:axId val="1017378384"/>
      </c:bar3DChart>
      <c:catAx>
        <c:axId val="1015457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610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61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7096"/>
        <c:crossesAt val="1"/>
        <c:crossBetween val="between"/>
      </c:valAx>
      <c:serAx>
        <c:axId val="101737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610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'Apr20'!$C$54:$AG$54</c:f>
              <c:numCache>
                <c:formatCode>0.0</c:formatCode>
                <c:ptCount val="31"/>
                <c:pt idx="0">
                  <c:v>87.2</c:v>
                </c:pt>
                <c:pt idx="1">
                  <c:v>86</c:v>
                </c:pt>
                <c:pt idx="2">
                  <c:v>86.5</c:v>
                </c:pt>
                <c:pt idx="3">
                  <c:v>85.9</c:v>
                </c:pt>
                <c:pt idx="4">
                  <c:v>87.3</c:v>
                </c:pt>
                <c:pt idx="5">
                  <c:v>87.1</c:v>
                </c:pt>
                <c:pt idx="6">
                  <c:v>85.9</c:v>
                </c:pt>
                <c:pt idx="7">
                  <c:v>85</c:v>
                </c:pt>
                <c:pt idx="8">
                  <c:v>83.3</c:v>
                </c:pt>
                <c:pt idx="9">
                  <c:v>87.7</c:v>
                </c:pt>
                <c:pt idx="10">
                  <c:v>87</c:v>
                </c:pt>
                <c:pt idx="11">
                  <c:v>64.400000000000006</c:v>
                </c:pt>
                <c:pt idx="12">
                  <c:v>79.400000000000006</c:v>
                </c:pt>
                <c:pt idx="13">
                  <c:v>99.1</c:v>
                </c:pt>
                <c:pt idx="14">
                  <c:v>92.4</c:v>
                </c:pt>
                <c:pt idx="15">
                  <c:v>85.7</c:v>
                </c:pt>
                <c:pt idx="16">
                  <c:v>76.8</c:v>
                </c:pt>
                <c:pt idx="17">
                  <c:v>78.7</c:v>
                </c:pt>
                <c:pt idx="18">
                  <c:v>54</c:v>
                </c:pt>
                <c:pt idx="19">
                  <c:v>86.7</c:v>
                </c:pt>
                <c:pt idx="20">
                  <c:v>65</c:v>
                </c:pt>
                <c:pt idx="21">
                  <c:v>92.9</c:v>
                </c:pt>
                <c:pt idx="22">
                  <c:v>93.1</c:v>
                </c:pt>
                <c:pt idx="23">
                  <c:v>86.8</c:v>
                </c:pt>
                <c:pt idx="24">
                  <c:v>57.6</c:v>
                </c:pt>
                <c:pt idx="25">
                  <c:v>40.4</c:v>
                </c:pt>
                <c:pt idx="26">
                  <c:v>84.9</c:v>
                </c:pt>
                <c:pt idx="27">
                  <c:v>26.6</c:v>
                </c:pt>
                <c:pt idx="28">
                  <c:v>91.8</c:v>
                </c:pt>
                <c:pt idx="29">
                  <c:v>23.3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'Apr20'!$C$55:$AG$55</c:f>
              <c:numCache>
                <c:formatCode>0.0</c:formatCode>
                <c:ptCount val="31"/>
                <c:pt idx="0">
                  <c:v>85.3</c:v>
                </c:pt>
                <c:pt idx="1">
                  <c:v>83.9</c:v>
                </c:pt>
                <c:pt idx="2">
                  <c:v>84.8</c:v>
                </c:pt>
                <c:pt idx="3">
                  <c:v>84.3</c:v>
                </c:pt>
                <c:pt idx="4">
                  <c:v>85.4</c:v>
                </c:pt>
                <c:pt idx="5">
                  <c:v>85.4</c:v>
                </c:pt>
                <c:pt idx="6">
                  <c:v>84.2</c:v>
                </c:pt>
                <c:pt idx="7">
                  <c:v>83.4</c:v>
                </c:pt>
                <c:pt idx="8">
                  <c:v>81.599999999999994</c:v>
                </c:pt>
                <c:pt idx="9">
                  <c:v>86</c:v>
                </c:pt>
                <c:pt idx="10">
                  <c:v>85.5</c:v>
                </c:pt>
                <c:pt idx="11">
                  <c:v>64.2</c:v>
                </c:pt>
                <c:pt idx="12">
                  <c:v>77.8</c:v>
                </c:pt>
                <c:pt idx="13">
                  <c:v>97.1</c:v>
                </c:pt>
                <c:pt idx="14">
                  <c:v>90.7</c:v>
                </c:pt>
                <c:pt idx="15">
                  <c:v>84.8</c:v>
                </c:pt>
                <c:pt idx="16">
                  <c:v>76.2</c:v>
                </c:pt>
                <c:pt idx="17">
                  <c:v>78.5</c:v>
                </c:pt>
                <c:pt idx="18">
                  <c:v>53.2</c:v>
                </c:pt>
                <c:pt idx="19">
                  <c:v>85.6</c:v>
                </c:pt>
                <c:pt idx="20">
                  <c:v>63.8</c:v>
                </c:pt>
                <c:pt idx="21">
                  <c:v>91</c:v>
                </c:pt>
                <c:pt idx="22">
                  <c:v>91.3</c:v>
                </c:pt>
                <c:pt idx="23">
                  <c:v>85.4</c:v>
                </c:pt>
                <c:pt idx="24">
                  <c:v>57.3</c:v>
                </c:pt>
                <c:pt idx="25">
                  <c:v>39.9</c:v>
                </c:pt>
                <c:pt idx="26">
                  <c:v>84.9</c:v>
                </c:pt>
                <c:pt idx="27">
                  <c:v>26</c:v>
                </c:pt>
                <c:pt idx="28">
                  <c:v>89.3</c:v>
                </c:pt>
                <c:pt idx="29">
                  <c:v>22.8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'Apr20'!$C$56:$AG$56</c:f>
              <c:numCache>
                <c:formatCode>0.0</c:formatCode>
                <c:ptCount val="31"/>
                <c:pt idx="0">
                  <c:v>78.900000000000006</c:v>
                </c:pt>
                <c:pt idx="1">
                  <c:v>77.3</c:v>
                </c:pt>
                <c:pt idx="2">
                  <c:v>78.599999999999994</c:v>
                </c:pt>
                <c:pt idx="3">
                  <c:v>78</c:v>
                </c:pt>
                <c:pt idx="4">
                  <c:v>79</c:v>
                </c:pt>
                <c:pt idx="5">
                  <c:v>79</c:v>
                </c:pt>
                <c:pt idx="6">
                  <c:v>77.900000000000006</c:v>
                </c:pt>
                <c:pt idx="7">
                  <c:v>77.5</c:v>
                </c:pt>
                <c:pt idx="8">
                  <c:v>75.400000000000006</c:v>
                </c:pt>
                <c:pt idx="9">
                  <c:v>79.5</c:v>
                </c:pt>
                <c:pt idx="10">
                  <c:v>79.400000000000006</c:v>
                </c:pt>
                <c:pt idx="11">
                  <c:v>62.5</c:v>
                </c:pt>
                <c:pt idx="12">
                  <c:v>72.900000000000006</c:v>
                </c:pt>
                <c:pt idx="13">
                  <c:v>89.8</c:v>
                </c:pt>
                <c:pt idx="14">
                  <c:v>84</c:v>
                </c:pt>
                <c:pt idx="15">
                  <c:v>79.3</c:v>
                </c:pt>
                <c:pt idx="16">
                  <c:v>73.3</c:v>
                </c:pt>
                <c:pt idx="17">
                  <c:v>75</c:v>
                </c:pt>
                <c:pt idx="18">
                  <c:v>51.8</c:v>
                </c:pt>
                <c:pt idx="19">
                  <c:v>80.5</c:v>
                </c:pt>
                <c:pt idx="20">
                  <c:v>61.4</c:v>
                </c:pt>
                <c:pt idx="21">
                  <c:v>85.1</c:v>
                </c:pt>
                <c:pt idx="22">
                  <c:v>84.7</c:v>
                </c:pt>
                <c:pt idx="23">
                  <c:v>80.2</c:v>
                </c:pt>
                <c:pt idx="24">
                  <c:v>56.7</c:v>
                </c:pt>
                <c:pt idx="25">
                  <c:v>39.700000000000003</c:v>
                </c:pt>
                <c:pt idx="26">
                  <c:v>81.400000000000006</c:v>
                </c:pt>
                <c:pt idx="27">
                  <c:v>25.4</c:v>
                </c:pt>
                <c:pt idx="28">
                  <c:v>83.4</c:v>
                </c:pt>
                <c:pt idx="29">
                  <c:v>22.2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'Apr20'!$C$57:$AG$57</c:f>
              <c:numCache>
                <c:formatCode>0.0</c:formatCode>
                <c:ptCount val="31"/>
                <c:pt idx="0">
                  <c:v>46.4</c:v>
                </c:pt>
                <c:pt idx="1">
                  <c:v>44.8</c:v>
                </c:pt>
                <c:pt idx="2">
                  <c:v>45.5</c:v>
                </c:pt>
                <c:pt idx="3">
                  <c:v>45.3</c:v>
                </c:pt>
                <c:pt idx="4">
                  <c:v>46</c:v>
                </c:pt>
                <c:pt idx="5">
                  <c:v>45.9</c:v>
                </c:pt>
                <c:pt idx="6">
                  <c:v>45.2</c:v>
                </c:pt>
                <c:pt idx="7">
                  <c:v>44.6</c:v>
                </c:pt>
                <c:pt idx="8">
                  <c:v>40.700000000000003</c:v>
                </c:pt>
                <c:pt idx="9">
                  <c:v>45.8</c:v>
                </c:pt>
                <c:pt idx="10">
                  <c:v>46</c:v>
                </c:pt>
                <c:pt idx="11">
                  <c:v>39.299999999999997</c:v>
                </c:pt>
                <c:pt idx="12">
                  <c:v>43.2</c:v>
                </c:pt>
                <c:pt idx="13">
                  <c:v>47.7</c:v>
                </c:pt>
                <c:pt idx="14">
                  <c:v>48.6</c:v>
                </c:pt>
                <c:pt idx="15">
                  <c:v>45.4</c:v>
                </c:pt>
                <c:pt idx="16">
                  <c:v>43.2</c:v>
                </c:pt>
                <c:pt idx="17">
                  <c:v>43.6</c:v>
                </c:pt>
                <c:pt idx="18">
                  <c:v>30.2</c:v>
                </c:pt>
                <c:pt idx="19">
                  <c:v>44.7</c:v>
                </c:pt>
                <c:pt idx="20">
                  <c:v>30.4</c:v>
                </c:pt>
                <c:pt idx="21">
                  <c:v>48.1</c:v>
                </c:pt>
                <c:pt idx="22">
                  <c:v>48.1</c:v>
                </c:pt>
                <c:pt idx="23">
                  <c:v>45.4</c:v>
                </c:pt>
                <c:pt idx="24">
                  <c:v>34.1</c:v>
                </c:pt>
                <c:pt idx="25">
                  <c:v>25.3</c:v>
                </c:pt>
                <c:pt idx="26">
                  <c:v>47.8</c:v>
                </c:pt>
                <c:pt idx="27">
                  <c:v>13.1</c:v>
                </c:pt>
                <c:pt idx="28">
                  <c:v>44.6</c:v>
                </c:pt>
                <c:pt idx="29">
                  <c:v>11.5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61408"/>
        <c:axId val="1015459448"/>
      </c:barChart>
      <c:catAx>
        <c:axId val="101546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9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59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6140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'Mai20'!$C$3:$AG$3</c:f>
              <c:numCache>
                <c:formatCode>0.0</c:formatCode>
                <c:ptCount val="31"/>
                <c:pt idx="0">
                  <c:v>53</c:v>
                </c:pt>
                <c:pt idx="1">
                  <c:v>52.9</c:v>
                </c:pt>
                <c:pt idx="2">
                  <c:v>53</c:v>
                </c:pt>
                <c:pt idx="3">
                  <c:v>51.6</c:v>
                </c:pt>
                <c:pt idx="4">
                  <c:v>45.6</c:v>
                </c:pt>
                <c:pt idx="5">
                  <c:v>53</c:v>
                </c:pt>
                <c:pt idx="6">
                  <c:v>45.1</c:v>
                </c:pt>
                <c:pt idx="7">
                  <c:v>47.3</c:v>
                </c:pt>
                <c:pt idx="8">
                  <c:v>44.1</c:v>
                </c:pt>
                <c:pt idx="9">
                  <c:v>46.2</c:v>
                </c:pt>
                <c:pt idx="10">
                  <c:v>25.6</c:v>
                </c:pt>
                <c:pt idx="11">
                  <c:v>23.6</c:v>
                </c:pt>
                <c:pt idx="12">
                  <c:v>53</c:v>
                </c:pt>
                <c:pt idx="13">
                  <c:v>50.7</c:v>
                </c:pt>
                <c:pt idx="14">
                  <c:v>22.5</c:v>
                </c:pt>
                <c:pt idx="15">
                  <c:v>53</c:v>
                </c:pt>
                <c:pt idx="16">
                  <c:v>50.9</c:v>
                </c:pt>
                <c:pt idx="17">
                  <c:v>44.5</c:v>
                </c:pt>
                <c:pt idx="18">
                  <c:v>46</c:v>
                </c:pt>
                <c:pt idx="19">
                  <c:v>45.9</c:v>
                </c:pt>
                <c:pt idx="20">
                  <c:v>44.1</c:v>
                </c:pt>
                <c:pt idx="21">
                  <c:v>44.9</c:v>
                </c:pt>
                <c:pt idx="22">
                  <c:v>50.1</c:v>
                </c:pt>
                <c:pt idx="23">
                  <c:v>47.4</c:v>
                </c:pt>
                <c:pt idx="24">
                  <c:v>46.5</c:v>
                </c:pt>
                <c:pt idx="25">
                  <c:v>51.1</c:v>
                </c:pt>
                <c:pt idx="26">
                  <c:v>46.1</c:v>
                </c:pt>
                <c:pt idx="27">
                  <c:v>53</c:v>
                </c:pt>
                <c:pt idx="28">
                  <c:v>47.1</c:v>
                </c:pt>
                <c:pt idx="29">
                  <c:v>52.4</c:v>
                </c:pt>
                <c:pt idx="30">
                  <c:v>51.7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'Mai20'!$C$4:$AG$4</c:f>
              <c:numCache>
                <c:formatCode>0.0</c:formatCode>
                <c:ptCount val="31"/>
                <c:pt idx="0">
                  <c:v>159.30000000000001</c:v>
                </c:pt>
                <c:pt idx="1">
                  <c:v>139.89999999999998</c:v>
                </c:pt>
                <c:pt idx="2">
                  <c:v>209.09999999999997</c:v>
                </c:pt>
                <c:pt idx="3">
                  <c:v>335.5</c:v>
                </c:pt>
                <c:pt idx="4">
                  <c:v>83.6</c:v>
                </c:pt>
                <c:pt idx="5">
                  <c:v>285.10000000000002</c:v>
                </c:pt>
                <c:pt idx="6">
                  <c:v>350.09999999999997</c:v>
                </c:pt>
                <c:pt idx="7">
                  <c:v>309.09999999999997</c:v>
                </c:pt>
                <c:pt idx="8">
                  <c:v>326.3</c:v>
                </c:pt>
                <c:pt idx="9">
                  <c:v>297.7</c:v>
                </c:pt>
                <c:pt idx="10">
                  <c:v>116.4</c:v>
                </c:pt>
                <c:pt idx="11">
                  <c:v>147.9</c:v>
                </c:pt>
                <c:pt idx="12">
                  <c:v>157</c:v>
                </c:pt>
                <c:pt idx="13">
                  <c:v>137.80000000000001</c:v>
                </c:pt>
                <c:pt idx="14">
                  <c:v>99.6</c:v>
                </c:pt>
                <c:pt idx="15">
                  <c:v>316.60000000000002</c:v>
                </c:pt>
                <c:pt idx="16">
                  <c:v>353.6</c:v>
                </c:pt>
                <c:pt idx="17">
                  <c:v>355</c:v>
                </c:pt>
                <c:pt idx="18">
                  <c:v>339.3</c:v>
                </c:pt>
                <c:pt idx="19">
                  <c:v>356.40000000000003</c:v>
                </c:pt>
                <c:pt idx="20">
                  <c:v>355.80000000000007</c:v>
                </c:pt>
                <c:pt idx="21">
                  <c:v>285.5</c:v>
                </c:pt>
                <c:pt idx="22">
                  <c:v>110.69999999999999</c:v>
                </c:pt>
                <c:pt idx="23">
                  <c:v>363.19999999999993</c:v>
                </c:pt>
                <c:pt idx="24">
                  <c:v>365</c:v>
                </c:pt>
                <c:pt idx="25">
                  <c:v>363.4</c:v>
                </c:pt>
                <c:pt idx="26">
                  <c:v>374.1</c:v>
                </c:pt>
                <c:pt idx="27">
                  <c:v>358.40000000000003</c:v>
                </c:pt>
                <c:pt idx="28">
                  <c:v>375.30000000000007</c:v>
                </c:pt>
                <c:pt idx="29">
                  <c:v>268.3</c:v>
                </c:pt>
                <c:pt idx="30">
                  <c:v>355.2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61800"/>
        <c:axId val="1015462584"/>
        <c:axId val="1017380080"/>
      </c:bar3DChart>
      <c:catAx>
        <c:axId val="101546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625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62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61800"/>
        <c:crossesAt val="1"/>
        <c:crossBetween val="between"/>
      </c:valAx>
      <c:serAx>
        <c:axId val="101738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625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'Mai20'!$C$54:$AG$54</c:f>
              <c:numCache>
                <c:formatCode>0.0</c:formatCode>
                <c:ptCount val="31"/>
                <c:pt idx="0">
                  <c:v>46.8</c:v>
                </c:pt>
                <c:pt idx="1">
                  <c:v>41.2</c:v>
                </c:pt>
                <c:pt idx="2">
                  <c:v>59.6</c:v>
                </c:pt>
                <c:pt idx="3">
                  <c:v>98.4</c:v>
                </c:pt>
                <c:pt idx="4">
                  <c:v>24.8</c:v>
                </c:pt>
                <c:pt idx="5">
                  <c:v>87</c:v>
                </c:pt>
                <c:pt idx="6">
                  <c:v>101.9</c:v>
                </c:pt>
                <c:pt idx="7">
                  <c:v>88.6</c:v>
                </c:pt>
                <c:pt idx="8">
                  <c:v>94.3</c:v>
                </c:pt>
                <c:pt idx="9">
                  <c:v>85</c:v>
                </c:pt>
                <c:pt idx="10">
                  <c:v>34.299999999999997</c:v>
                </c:pt>
                <c:pt idx="11">
                  <c:v>43.3</c:v>
                </c:pt>
                <c:pt idx="12">
                  <c:v>47.5</c:v>
                </c:pt>
                <c:pt idx="13">
                  <c:v>40.200000000000003</c:v>
                </c:pt>
                <c:pt idx="14">
                  <c:v>28.9</c:v>
                </c:pt>
                <c:pt idx="15">
                  <c:v>92.2</c:v>
                </c:pt>
                <c:pt idx="16">
                  <c:v>103.5</c:v>
                </c:pt>
                <c:pt idx="17">
                  <c:v>104.1</c:v>
                </c:pt>
                <c:pt idx="18">
                  <c:v>96.7</c:v>
                </c:pt>
                <c:pt idx="19">
                  <c:v>104</c:v>
                </c:pt>
                <c:pt idx="20">
                  <c:v>104</c:v>
                </c:pt>
                <c:pt idx="21">
                  <c:v>81.599999999999994</c:v>
                </c:pt>
                <c:pt idx="22">
                  <c:v>30.6</c:v>
                </c:pt>
                <c:pt idx="23">
                  <c:v>106.5</c:v>
                </c:pt>
                <c:pt idx="24">
                  <c:v>105.5</c:v>
                </c:pt>
                <c:pt idx="25">
                  <c:v>106.5</c:v>
                </c:pt>
                <c:pt idx="26">
                  <c:v>109.4</c:v>
                </c:pt>
                <c:pt idx="27">
                  <c:v>104.9</c:v>
                </c:pt>
                <c:pt idx="28">
                  <c:v>109.4</c:v>
                </c:pt>
                <c:pt idx="29">
                  <c:v>75.7</c:v>
                </c:pt>
                <c:pt idx="30">
                  <c:v>103.6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'Mai20'!$C$55:$AG$55</c:f>
              <c:numCache>
                <c:formatCode>0.0</c:formatCode>
                <c:ptCount val="31"/>
                <c:pt idx="0">
                  <c:v>46</c:v>
                </c:pt>
                <c:pt idx="1">
                  <c:v>40.4</c:v>
                </c:pt>
                <c:pt idx="2">
                  <c:v>59</c:v>
                </c:pt>
                <c:pt idx="3">
                  <c:v>96.5</c:v>
                </c:pt>
                <c:pt idx="4">
                  <c:v>24.2</c:v>
                </c:pt>
                <c:pt idx="5">
                  <c:v>84.5</c:v>
                </c:pt>
                <c:pt idx="6">
                  <c:v>100.4</c:v>
                </c:pt>
                <c:pt idx="7">
                  <c:v>87.8</c:v>
                </c:pt>
                <c:pt idx="8">
                  <c:v>93.8</c:v>
                </c:pt>
                <c:pt idx="9">
                  <c:v>85.5</c:v>
                </c:pt>
                <c:pt idx="10">
                  <c:v>33.6</c:v>
                </c:pt>
                <c:pt idx="11">
                  <c:v>42.6</c:v>
                </c:pt>
                <c:pt idx="12">
                  <c:v>46.4</c:v>
                </c:pt>
                <c:pt idx="13">
                  <c:v>39.6</c:v>
                </c:pt>
                <c:pt idx="14">
                  <c:v>28.4</c:v>
                </c:pt>
                <c:pt idx="15">
                  <c:v>91.7</c:v>
                </c:pt>
                <c:pt idx="16">
                  <c:v>101.9</c:v>
                </c:pt>
                <c:pt idx="17">
                  <c:v>101.8</c:v>
                </c:pt>
                <c:pt idx="18">
                  <c:v>97.2</c:v>
                </c:pt>
                <c:pt idx="19">
                  <c:v>102.1</c:v>
                </c:pt>
                <c:pt idx="20">
                  <c:v>101.8</c:v>
                </c:pt>
                <c:pt idx="21">
                  <c:v>81.599999999999994</c:v>
                </c:pt>
                <c:pt idx="22">
                  <c:v>30.2</c:v>
                </c:pt>
                <c:pt idx="23">
                  <c:v>104.7</c:v>
                </c:pt>
                <c:pt idx="24">
                  <c:v>104.1</c:v>
                </c:pt>
                <c:pt idx="25">
                  <c:v>104</c:v>
                </c:pt>
                <c:pt idx="26">
                  <c:v>106.7</c:v>
                </c:pt>
                <c:pt idx="27">
                  <c:v>103</c:v>
                </c:pt>
                <c:pt idx="28">
                  <c:v>107.4</c:v>
                </c:pt>
                <c:pt idx="29">
                  <c:v>73.900000000000006</c:v>
                </c:pt>
                <c:pt idx="30">
                  <c:v>101.5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'Mai20'!$C$56:$AG$56</c:f>
              <c:numCache>
                <c:formatCode>0.0</c:formatCode>
                <c:ptCount val="31"/>
                <c:pt idx="0">
                  <c:v>44.1</c:v>
                </c:pt>
                <c:pt idx="1">
                  <c:v>39.1</c:v>
                </c:pt>
                <c:pt idx="2">
                  <c:v>57.8</c:v>
                </c:pt>
                <c:pt idx="3">
                  <c:v>90.5</c:v>
                </c:pt>
                <c:pt idx="4">
                  <c:v>23.1</c:v>
                </c:pt>
                <c:pt idx="5">
                  <c:v>77.599999999999994</c:v>
                </c:pt>
                <c:pt idx="6">
                  <c:v>94.6</c:v>
                </c:pt>
                <c:pt idx="7">
                  <c:v>85.4</c:v>
                </c:pt>
                <c:pt idx="8">
                  <c:v>88.6</c:v>
                </c:pt>
                <c:pt idx="9">
                  <c:v>83.4</c:v>
                </c:pt>
                <c:pt idx="10">
                  <c:v>32.5</c:v>
                </c:pt>
                <c:pt idx="11">
                  <c:v>41.3</c:v>
                </c:pt>
                <c:pt idx="12">
                  <c:v>42.5</c:v>
                </c:pt>
                <c:pt idx="13">
                  <c:v>38.700000000000003</c:v>
                </c:pt>
                <c:pt idx="14">
                  <c:v>27.8</c:v>
                </c:pt>
                <c:pt idx="15">
                  <c:v>88.4</c:v>
                </c:pt>
                <c:pt idx="16">
                  <c:v>96.1</c:v>
                </c:pt>
                <c:pt idx="17">
                  <c:v>96.1</c:v>
                </c:pt>
                <c:pt idx="18">
                  <c:v>93.2</c:v>
                </c:pt>
                <c:pt idx="19">
                  <c:v>97</c:v>
                </c:pt>
                <c:pt idx="20">
                  <c:v>96.9</c:v>
                </c:pt>
                <c:pt idx="21">
                  <c:v>79.900000000000006</c:v>
                </c:pt>
                <c:pt idx="22">
                  <c:v>29.9</c:v>
                </c:pt>
                <c:pt idx="23">
                  <c:v>99.1</c:v>
                </c:pt>
                <c:pt idx="24">
                  <c:v>99.8</c:v>
                </c:pt>
                <c:pt idx="25">
                  <c:v>98.7</c:v>
                </c:pt>
                <c:pt idx="26">
                  <c:v>102.3</c:v>
                </c:pt>
                <c:pt idx="27">
                  <c:v>97.9</c:v>
                </c:pt>
                <c:pt idx="28">
                  <c:v>101.9</c:v>
                </c:pt>
                <c:pt idx="29">
                  <c:v>73.5</c:v>
                </c:pt>
                <c:pt idx="30">
                  <c:v>96.7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'Mai20'!$C$57:$AG$57</c:f>
              <c:numCache>
                <c:formatCode>0.0</c:formatCode>
                <c:ptCount val="31"/>
                <c:pt idx="0">
                  <c:v>22.4</c:v>
                </c:pt>
                <c:pt idx="1">
                  <c:v>19.2</c:v>
                </c:pt>
                <c:pt idx="2">
                  <c:v>32.700000000000003</c:v>
                </c:pt>
                <c:pt idx="3">
                  <c:v>50.1</c:v>
                </c:pt>
                <c:pt idx="4">
                  <c:v>11.5</c:v>
                </c:pt>
                <c:pt idx="5">
                  <c:v>36</c:v>
                </c:pt>
                <c:pt idx="6">
                  <c:v>53.2</c:v>
                </c:pt>
                <c:pt idx="7">
                  <c:v>47.3</c:v>
                </c:pt>
                <c:pt idx="8">
                  <c:v>49.6</c:v>
                </c:pt>
                <c:pt idx="9">
                  <c:v>43.8</c:v>
                </c:pt>
                <c:pt idx="10">
                  <c:v>16</c:v>
                </c:pt>
                <c:pt idx="11">
                  <c:v>20.7</c:v>
                </c:pt>
                <c:pt idx="12">
                  <c:v>20.6</c:v>
                </c:pt>
                <c:pt idx="13">
                  <c:v>19.3</c:v>
                </c:pt>
                <c:pt idx="14">
                  <c:v>14.5</c:v>
                </c:pt>
                <c:pt idx="15">
                  <c:v>44.3</c:v>
                </c:pt>
                <c:pt idx="16">
                  <c:v>52.1</c:v>
                </c:pt>
                <c:pt idx="17">
                  <c:v>53</c:v>
                </c:pt>
                <c:pt idx="18">
                  <c:v>52.2</c:v>
                </c:pt>
                <c:pt idx="19">
                  <c:v>53.3</c:v>
                </c:pt>
                <c:pt idx="20">
                  <c:v>53.1</c:v>
                </c:pt>
                <c:pt idx="21">
                  <c:v>42.4</c:v>
                </c:pt>
                <c:pt idx="22">
                  <c:v>20</c:v>
                </c:pt>
                <c:pt idx="23">
                  <c:v>52.9</c:v>
                </c:pt>
                <c:pt idx="24">
                  <c:v>55.6</c:v>
                </c:pt>
                <c:pt idx="25">
                  <c:v>54.2</c:v>
                </c:pt>
                <c:pt idx="26">
                  <c:v>55.7</c:v>
                </c:pt>
                <c:pt idx="27">
                  <c:v>52.6</c:v>
                </c:pt>
                <c:pt idx="28">
                  <c:v>56.6</c:v>
                </c:pt>
                <c:pt idx="29">
                  <c:v>45.2</c:v>
                </c:pt>
                <c:pt idx="30">
                  <c:v>53.4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56312"/>
        <c:axId val="1015462976"/>
      </c:barChart>
      <c:catAx>
        <c:axId val="101545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62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629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631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'Jun20'!$C$3:$AG$3</c:f>
              <c:numCache>
                <c:formatCode>0.0</c:formatCode>
                <c:ptCount val="31"/>
                <c:pt idx="0">
                  <c:v>45</c:v>
                </c:pt>
                <c:pt idx="1">
                  <c:v>45.4</c:v>
                </c:pt>
                <c:pt idx="2">
                  <c:v>53</c:v>
                </c:pt>
                <c:pt idx="3">
                  <c:v>24.4</c:v>
                </c:pt>
                <c:pt idx="4">
                  <c:v>39.4</c:v>
                </c:pt>
                <c:pt idx="5">
                  <c:v>53</c:v>
                </c:pt>
                <c:pt idx="6">
                  <c:v>32.299999999999997</c:v>
                </c:pt>
                <c:pt idx="7">
                  <c:v>48.2</c:v>
                </c:pt>
                <c:pt idx="8">
                  <c:v>33.799999999999997</c:v>
                </c:pt>
                <c:pt idx="9">
                  <c:v>40.5</c:v>
                </c:pt>
                <c:pt idx="10">
                  <c:v>53</c:v>
                </c:pt>
                <c:pt idx="11">
                  <c:v>50.2</c:v>
                </c:pt>
                <c:pt idx="12">
                  <c:v>53</c:v>
                </c:pt>
                <c:pt idx="13">
                  <c:v>19.399999999999999</c:v>
                </c:pt>
                <c:pt idx="14">
                  <c:v>45</c:v>
                </c:pt>
                <c:pt idx="15">
                  <c:v>53</c:v>
                </c:pt>
                <c:pt idx="16">
                  <c:v>52.3</c:v>
                </c:pt>
                <c:pt idx="17">
                  <c:v>52.5</c:v>
                </c:pt>
                <c:pt idx="18">
                  <c:v>52.9</c:v>
                </c:pt>
                <c:pt idx="19">
                  <c:v>52.5</c:v>
                </c:pt>
                <c:pt idx="20">
                  <c:v>52</c:v>
                </c:pt>
                <c:pt idx="21">
                  <c:v>53</c:v>
                </c:pt>
                <c:pt idx="22">
                  <c:v>43.6</c:v>
                </c:pt>
                <c:pt idx="23">
                  <c:v>42.6</c:v>
                </c:pt>
                <c:pt idx="24">
                  <c:v>47.1</c:v>
                </c:pt>
                <c:pt idx="25">
                  <c:v>51.6</c:v>
                </c:pt>
                <c:pt idx="26">
                  <c:v>52.3</c:v>
                </c:pt>
                <c:pt idx="27">
                  <c:v>53</c:v>
                </c:pt>
                <c:pt idx="28">
                  <c:v>53</c:v>
                </c:pt>
                <c:pt idx="29">
                  <c:v>51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'Jun20'!$C$4:$AG$4</c:f>
              <c:numCache>
                <c:formatCode>0.0</c:formatCode>
                <c:ptCount val="31"/>
                <c:pt idx="0">
                  <c:v>364</c:v>
                </c:pt>
                <c:pt idx="1">
                  <c:v>360.1</c:v>
                </c:pt>
                <c:pt idx="2">
                  <c:v>225.39999999999998</c:v>
                </c:pt>
                <c:pt idx="3">
                  <c:v>94.100000000000009</c:v>
                </c:pt>
                <c:pt idx="4">
                  <c:v>159.4</c:v>
                </c:pt>
                <c:pt idx="5">
                  <c:v>177.00000000000003</c:v>
                </c:pt>
                <c:pt idx="6">
                  <c:v>134.79999999999998</c:v>
                </c:pt>
                <c:pt idx="7">
                  <c:v>125.5</c:v>
                </c:pt>
                <c:pt idx="8">
                  <c:v>81</c:v>
                </c:pt>
                <c:pt idx="9">
                  <c:v>143.9</c:v>
                </c:pt>
                <c:pt idx="10">
                  <c:v>241.8</c:v>
                </c:pt>
                <c:pt idx="11">
                  <c:v>372</c:v>
                </c:pt>
                <c:pt idx="12">
                  <c:v>218.90000000000003</c:v>
                </c:pt>
                <c:pt idx="13">
                  <c:v>92.1</c:v>
                </c:pt>
                <c:pt idx="14">
                  <c:v>154.69999999999999</c:v>
                </c:pt>
                <c:pt idx="15">
                  <c:v>234.89999999999998</c:v>
                </c:pt>
                <c:pt idx="16">
                  <c:v>146.9</c:v>
                </c:pt>
                <c:pt idx="17">
                  <c:v>297.7</c:v>
                </c:pt>
                <c:pt idx="18">
                  <c:v>237.6</c:v>
                </c:pt>
                <c:pt idx="19">
                  <c:v>294.40000000000003</c:v>
                </c:pt>
                <c:pt idx="20">
                  <c:v>355.20000000000005</c:v>
                </c:pt>
                <c:pt idx="21">
                  <c:v>305.20000000000005</c:v>
                </c:pt>
                <c:pt idx="22">
                  <c:v>360.70000000000005</c:v>
                </c:pt>
                <c:pt idx="23">
                  <c:v>354.40000000000003</c:v>
                </c:pt>
                <c:pt idx="24">
                  <c:v>309.60000000000002</c:v>
                </c:pt>
                <c:pt idx="25">
                  <c:v>260.39999999999998</c:v>
                </c:pt>
                <c:pt idx="26">
                  <c:v>350.09999999999997</c:v>
                </c:pt>
                <c:pt idx="27">
                  <c:v>193.2</c:v>
                </c:pt>
                <c:pt idx="28">
                  <c:v>303</c:v>
                </c:pt>
                <c:pt idx="29">
                  <c:v>350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38672"/>
        <c:axId val="1015434360"/>
        <c:axId val="1017373720"/>
      </c:bar3DChart>
      <c:catAx>
        <c:axId val="101543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43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34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8672"/>
        <c:crossesAt val="1"/>
        <c:crossBetween val="between"/>
      </c:valAx>
      <c:serAx>
        <c:axId val="1017373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343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'Jun20'!$C$54:$AG$54</c:f>
              <c:numCache>
                <c:formatCode>0.0</c:formatCode>
                <c:ptCount val="31"/>
                <c:pt idx="0">
                  <c:v>106.6</c:v>
                </c:pt>
                <c:pt idx="1">
                  <c:v>105.4</c:v>
                </c:pt>
                <c:pt idx="2">
                  <c:v>62.5</c:v>
                </c:pt>
                <c:pt idx="3">
                  <c:v>27.6</c:v>
                </c:pt>
                <c:pt idx="4">
                  <c:v>46.9</c:v>
                </c:pt>
                <c:pt idx="5">
                  <c:v>52.1</c:v>
                </c:pt>
                <c:pt idx="6">
                  <c:v>39.799999999999997</c:v>
                </c:pt>
                <c:pt idx="7">
                  <c:v>35.5</c:v>
                </c:pt>
                <c:pt idx="8">
                  <c:v>23.5</c:v>
                </c:pt>
                <c:pt idx="9">
                  <c:v>42.8</c:v>
                </c:pt>
                <c:pt idx="10">
                  <c:v>70</c:v>
                </c:pt>
                <c:pt idx="11">
                  <c:v>109.5</c:v>
                </c:pt>
                <c:pt idx="12">
                  <c:v>61.1</c:v>
                </c:pt>
                <c:pt idx="13">
                  <c:v>26.9</c:v>
                </c:pt>
                <c:pt idx="14">
                  <c:v>45.1</c:v>
                </c:pt>
                <c:pt idx="15">
                  <c:v>66.400000000000006</c:v>
                </c:pt>
                <c:pt idx="16">
                  <c:v>43.1</c:v>
                </c:pt>
                <c:pt idx="17">
                  <c:v>83.9</c:v>
                </c:pt>
                <c:pt idx="18">
                  <c:v>71.8</c:v>
                </c:pt>
                <c:pt idx="19">
                  <c:v>82.2</c:v>
                </c:pt>
                <c:pt idx="20">
                  <c:v>103.9</c:v>
                </c:pt>
                <c:pt idx="21">
                  <c:v>90.9</c:v>
                </c:pt>
                <c:pt idx="22">
                  <c:v>105.3</c:v>
                </c:pt>
                <c:pt idx="23">
                  <c:v>103.5</c:v>
                </c:pt>
                <c:pt idx="24">
                  <c:v>89.4</c:v>
                </c:pt>
                <c:pt idx="25">
                  <c:v>77.599999999999994</c:v>
                </c:pt>
                <c:pt idx="26">
                  <c:v>104.4</c:v>
                </c:pt>
                <c:pt idx="27">
                  <c:v>56.2</c:v>
                </c:pt>
                <c:pt idx="28">
                  <c:v>92.9</c:v>
                </c:pt>
                <c:pt idx="29">
                  <c:v>102.4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'Jun20'!$C$55:$AG$55</c:f>
              <c:numCache>
                <c:formatCode>0.0</c:formatCode>
                <c:ptCount val="31"/>
                <c:pt idx="0">
                  <c:v>104.1</c:v>
                </c:pt>
                <c:pt idx="1">
                  <c:v>102.7</c:v>
                </c:pt>
                <c:pt idx="2">
                  <c:v>62.2</c:v>
                </c:pt>
                <c:pt idx="3">
                  <c:v>27</c:v>
                </c:pt>
                <c:pt idx="4">
                  <c:v>46.1</c:v>
                </c:pt>
                <c:pt idx="5">
                  <c:v>51.3</c:v>
                </c:pt>
                <c:pt idx="6">
                  <c:v>39</c:v>
                </c:pt>
                <c:pt idx="7">
                  <c:v>35</c:v>
                </c:pt>
                <c:pt idx="8">
                  <c:v>23.1</c:v>
                </c:pt>
                <c:pt idx="9">
                  <c:v>42.1</c:v>
                </c:pt>
                <c:pt idx="10">
                  <c:v>69.5</c:v>
                </c:pt>
                <c:pt idx="11">
                  <c:v>107</c:v>
                </c:pt>
                <c:pt idx="12">
                  <c:v>61.2</c:v>
                </c:pt>
                <c:pt idx="13">
                  <c:v>26.5</c:v>
                </c:pt>
                <c:pt idx="14">
                  <c:v>44.5</c:v>
                </c:pt>
                <c:pt idx="15">
                  <c:v>66.3</c:v>
                </c:pt>
                <c:pt idx="16">
                  <c:v>42.4</c:v>
                </c:pt>
                <c:pt idx="17">
                  <c:v>84</c:v>
                </c:pt>
                <c:pt idx="18">
                  <c:v>70</c:v>
                </c:pt>
                <c:pt idx="19">
                  <c:v>82.8</c:v>
                </c:pt>
                <c:pt idx="20">
                  <c:v>102.5</c:v>
                </c:pt>
                <c:pt idx="21">
                  <c:v>88.1</c:v>
                </c:pt>
                <c:pt idx="22">
                  <c:v>103.3</c:v>
                </c:pt>
                <c:pt idx="23">
                  <c:v>101.5</c:v>
                </c:pt>
                <c:pt idx="24">
                  <c:v>89.1</c:v>
                </c:pt>
                <c:pt idx="25">
                  <c:v>74.599999999999994</c:v>
                </c:pt>
                <c:pt idx="26">
                  <c:v>102.3</c:v>
                </c:pt>
                <c:pt idx="27">
                  <c:v>55.9</c:v>
                </c:pt>
                <c:pt idx="28">
                  <c:v>89.6</c:v>
                </c:pt>
                <c:pt idx="29">
                  <c:v>100.4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'Jun20'!$C$56:$AG$56</c:f>
              <c:numCache>
                <c:formatCode>0.0</c:formatCode>
                <c:ptCount val="31"/>
                <c:pt idx="0">
                  <c:v>99.5</c:v>
                </c:pt>
                <c:pt idx="1">
                  <c:v>98.4</c:v>
                </c:pt>
                <c:pt idx="2">
                  <c:v>61.9</c:v>
                </c:pt>
                <c:pt idx="3">
                  <c:v>26.3</c:v>
                </c:pt>
                <c:pt idx="4">
                  <c:v>44.4</c:v>
                </c:pt>
                <c:pt idx="5">
                  <c:v>49.2</c:v>
                </c:pt>
                <c:pt idx="6">
                  <c:v>37.4</c:v>
                </c:pt>
                <c:pt idx="7">
                  <c:v>34.4</c:v>
                </c:pt>
                <c:pt idx="8">
                  <c:v>22.6</c:v>
                </c:pt>
                <c:pt idx="9">
                  <c:v>40.200000000000003</c:v>
                </c:pt>
                <c:pt idx="10">
                  <c:v>66.400000000000006</c:v>
                </c:pt>
                <c:pt idx="11">
                  <c:v>101.8</c:v>
                </c:pt>
                <c:pt idx="12">
                  <c:v>60.9</c:v>
                </c:pt>
                <c:pt idx="13">
                  <c:v>25.7</c:v>
                </c:pt>
                <c:pt idx="14">
                  <c:v>43.1</c:v>
                </c:pt>
                <c:pt idx="15">
                  <c:v>65.5</c:v>
                </c:pt>
                <c:pt idx="16">
                  <c:v>41</c:v>
                </c:pt>
                <c:pt idx="17">
                  <c:v>81.8</c:v>
                </c:pt>
                <c:pt idx="18">
                  <c:v>64.599999999999994</c:v>
                </c:pt>
                <c:pt idx="19">
                  <c:v>82.8</c:v>
                </c:pt>
                <c:pt idx="20">
                  <c:v>96.2</c:v>
                </c:pt>
                <c:pt idx="21">
                  <c:v>83.6</c:v>
                </c:pt>
                <c:pt idx="22">
                  <c:v>99</c:v>
                </c:pt>
                <c:pt idx="23">
                  <c:v>97.3</c:v>
                </c:pt>
                <c:pt idx="24">
                  <c:v>85.5</c:v>
                </c:pt>
                <c:pt idx="25">
                  <c:v>68.8</c:v>
                </c:pt>
                <c:pt idx="26">
                  <c:v>96.5</c:v>
                </c:pt>
                <c:pt idx="27">
                  <c:v>54.1</c:v>
                </c:pt>
                <c:pt idx="28">
                  <c:v>84.1</c:v>
                </c:pt>
                <c:pt idx="29">
                  <c:v>95.5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'Jun20'!$C$57:$AG$57</c:f>
              <c:numCache>
                <c:formatCode>0.0</c:formatCode>
                <c:ptCount val="31"/>
                <c:pt idx="0">
                  <c:v>53.8</c:v>
                </c:pt>
                <c:pt idx="1">
                  <c:v>53.6</c:v>
                </c:pt>
                <c:pt idx="2">
                  <c:v>38.799999999999997</c:v>
                </c:pt>
                <c:pt idx="3">
                  <c:v>13.2</c:v>
                </c:pt>
                <c:pt idx="4">
                  <c:v>22</c:v>
                </c:pt>
                <c:pt idx="5">
                  <c:v>24.4</c:v>
                </c:pt>
                <c:pt idx="6">
                  <c:v>18.600000000000001</c:v>
                </c:pt>
                <c:pt idx="7">
                  <c:v>20.6</c:v>
                </c:pt>
                <c:pt idx="8">
                  <c:v>11.8</c:v>
                </c:pt>
                <c:pt idx="9">
                  <c:v>18.8</c:v>
                </c:pt>
                <c:pt idx="10">
                  <c:v>35.9</c:v>
                </c:pt>
                <c:pt idx="11">
                  <c:v>53.7</c:v>
                </c:pt>
                <c:pt idx="12">
                  <c:v>35.700000000000003</c:v>
                </c:pt>
                <c:pt idx="13">
                  <c:v>13</c:v>
                </c:pt>
                <c:pt idx="14">
                  <c:v>22</c:v>
                </c:pt>
                <c:pt idx="15">
                  <c:v>36.700000000000003</c:v>
                </c:pt>
                <c:pt idx="16">
                  <c:v>20.399999999999999</c:v>
                </c:pt>
                <c:pt idx="17">
                  <c:v>48</c:v>
                </c:pt>
                <c:pt idx="18">
                  <c:v>31.2</c:v>
                </c:pt>
                <c:pt idx="19">
                  <c:v>46.6</c:v>
                </c:pt>
                <c:pt idx="20">
                  <c:v>52.6</c:v>
                </c:pt>
                <c:pt idx="21">
                  <c:v>42.6</c:v>
                </c:pt>
                <c:pt idx="22">
                  <c:v>53.1</c:v>
                </c:pt>
                <c:pt idx="23">
                  <c:v>52.1</c:v>
                </c:pt>
                <c:pt idx="24">
                  <c:v>45.6</c:v>
                </c:pt>
                <c:pt idx="25">
                  <c:v>39.4</c:v>
                </c:pt>
                <c:pt idx="26">
                  <c:v>46.9</c:v>
                </c:pt>
                <c:pt idx="27">
                  <c:v>27</c:v>
                </c:pt>
                <c:pt idx="28">
                  <c:v>36.4</c:v>
                </c:pt>
                <c:pt idx="29">
                  <c:v>51.7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43376"/>
        <c:axId val="1015440632"/>
      </c:barChart>
      <c:catAx>
        <c:axId val="101544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0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40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33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'Jul20'!$C$3:$AG$3</c:f>
              <c:numCache>
                <c:formatCode>0.0</c:formatCode>
                <c:ptCount val="31"/>
                <c:pt idx="0">
                  <c:v>53</c:v>
                </c:pt>
                <c:pt idx="1">
                  <c:v>53</c:v>
                </c:pt>
                <c:pt idx="2">
                  <c:v>20.5</c:v>
                </c:pt>
                <c:pt idx="3">
                  <c:v>52.9</c:v>
                </c:pt>
                <c:pt idx="4">
                  <c:v>43.3</c:v>
                </c:pt>
                <c:pt idx="5">
                  <c:v>53</c:v>
                </c:pt>
                <c:pt idx="6">
                  <c:v>44.8</c:v>
                </c:pt>
                <c:pt idx="7">
                  <c:v>50.1</c:v>
                </c:pt>
                <c:pt idx="8">
                  <c:v>49.6</c:v>
                </c:pt>
                <c:pt idx="9">
                  <c:v>53</c:v>
                </c:pt>
                <c:pt idx="10">
                  <c:v>53</c:v>
                </c:pt>
                <c:pt idx="11">
                  <c:v>45.2</c:v>
                </c:pt>
                <c:pt idx="12">
                  <c:v>46.5</c:v>
                </c:pt>
                <c:pt idx="13">
                  <c:v>49.8</c:v>
                </c:pt>
                <c:pt idx="14">
                  <c:v>34.200000000000003</c:v>
                </c:pt>
                <c:pt idx="15">
                  <c:v>22.5</c:v>
                </c:pt>
                <c:pt idx="16">
                  <c:v>39.700000000000003</c:v>
                </c:pt>
                <c:pt idx="17">
                  <c:v>53</c:v>
                </c:pt>
                <c:pt idx="18">
                  <c:v>42.9</c:v>
                </c:pt>
                <c:pt idx="19">
                  <c:v>43</c:v>
                </c:pt>
                <c:pt idx="20">
                  <c:v>52.6</c:v>
                </c:pt>
                <c:pt idx="21">
                  <c:v>52.8</c:v>
                </c:pt>
                <c:pt idx="22">
                  <c:v>51.7</c:v>
                </c:pt>
                <c:pt idx="23">
                  <c:v>53</c:v>
                </c:pt>
                <c:pt idx="24">
                  <c:v>48.3</c:v>
                </c:pt>
                <c:pt idx="25">
                  <c:v>53</c:v>
                </c:pt>
                <c:pt idx="26">
                  <c:v>41.3</c:v>
                </c:pt>
                <c:pt idx="27">
                  <c:v>51.2</c:v>
                </c:pt>
                <c:pt idx="28">
                  <c:v>51.2</c:v>
                </c:pt>
                <c:pt idx="29">
                  <c:v>40</c:v>
                </c:pt>
                <c:pt idx="30">
                  <c:v>39.700000000000003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'Jul20'!$C$4:$AG$4</c:f>
              <c:numCache>
                <c:formatCode>0.0</c:formatCode>
                <c:ptCount val="31"/>
                <c:pt idx="0">
                  <c:v>336.19999999999993</c:v>
                </c:pt>
                <c:pt idx="1">
                  <c:v>201.9</c:v>
                </c:pt>
                <c:pt idx="2">
                  <c:v>109.7</c:v>
                </c:pt>
                <c:pt idx="3">
                  <c:v>350.7</c:v>
                </c:pt>
                <c:pt idx="4">
                  <c:v>354.90000000000003</c:v>
                </c:pt>
                <c:pt idx="5">
                  <c:v>288</c:v>
                </c:pt>
                <c:pt idx="6">
                  <c:v>367.8</c:v>
                </c:pt>
                <c:pt idx="7">
                  <c:v>358.2</c:v>
                </c:pt>
                <c:pt idx="8">
                  <c:v>334.4</c:v>
                </c:pt>
                <c:pt idx="9">
                  <c:v>258.3</c:v>
                </c:pt>
                <c:pt idx="10">
                  <c:v>265.89999999999998</c:v>
                </c:pt>
                <c:pt idx="11">
                  <c:v>363.5</c:v>
                </c:pt>
                <c:pt idx="12">
                  <c:v>350.5</c:v>
                </c:pt>
                <c:pt idx="13">
                  <c:v>334</c:v>
                </c:pt>
                <c:pt idx="14">
                  <c:v>106.30000000000001</c:v>
                </c:pt>
                <c:pt idx="15">
                  <c:v>106.10000000000001</c:v>
                </c:pt>
                <c:pt idx="16">
                  <c:v>125.60000000000001</c:v>
                </c:pt>
                <c:pt idx="17">
                  <c:v>342.6</c:v>
                </c:pt>
                <c:pt idx="18">
                  <c:v>345.79999999999995</c:v>
                </c:pt>
                <c:pt idx="19">
                  <c:v>335.5</c:v>
                </c:pt>
                <c:pt idx="20">
                  <c:v>273.7</c:v>
                </c:pt>
                <c:pt idx="21">
                  <c:v>249.5</c:v>
                </c:pt>
                <c:pt idx="22">
                  <c:v>314.3</c:v>
                </c:pt>
                <c:pt idx="23">
                  <c:v>141.69999999999999</c:v>
                </c:pt>
                <c:pt idx="24">
                  <c:v>320.10000000000002</c:v>
                </c:pt>
                <c:pt idx="25">
                  <c:v>324.50000000000006</c:v>
                </c:pt>
                <c:pt idx="26">
                  <c:v>328.79999999999995</c:v>
                </c:pt>
                <c:pt idx="27">
                  <c:v>274</c:v>
                </c:pt>
                <c:pt idx="28">
                  <c:v>320.7</c:v>
                </c:pt>
                <c:pt idx="29">
                  <c:v>316.90000000000003</c:v>
                </c:pt>
                <c:pt idx="30">
                  <c:v>311.8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31224"/>
        <c:axId val="1015432008"/>
        <c:axId val="1017379656"/>
      </c:bar3DChart>
      <c:catAx>
        <c:axId val="101543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20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32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1224"/>
        <c:crossesAt val="1"/>
        <c:crossBetween val="between"/>
      </c:valAx>
      <c:serAx>
        <c:axId val="1017379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320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2014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'Dez14'!$C$3:$AG$3</c:f>
              <c:numCache>
                <c:formatCode>0.0</c:formatCode>
                <c:ptCount val="31"/>
                <c:pt idx="0">
                  <c:v>2.6389999999999998</c:v>
                </c:pt>
                <c:pt idx="1">
                  <c:v>10.68</c:v>
                </c:pt>
                <c:pt idx="2">
                  <c:v>7.7716000000000003</c:v>
                </c:pt>
                <c:pt idx="3">
                  <c:v>7.2779999999999996</c:v>
                </c:pt>
                <c:pt idx="4">
                  <c:v>5.1989999999999998</c:v>
                </c:pt>
                <c:pt idx="5">
                  <c:v>6.8</c:v>
                </c:pt>
                <c:pt idx="6">
                  <c:v>4.8</c:v>
                </c:pt>
                <c:pt idx="7">
                  <c:v>9.9480000000000004</c:v>
                </c:pt>
                <c:pt idx="8">
                  <c:v>12.529</c:v>
                </c:pt>
                <c:pt idx="9">
                  <c:v>16.254999999999999</c:v>
                </c:pt>
                <c:pt idx="10">
                  <c:v>28.672999999999998</c:v>
                </c:pt>
                <c:pt idx="11">
                  <c:v>29.994</c:v>
                </c:pt>
                <c:pt idx="12">
                  <c:v>20.239999999999998</c:v>
                </c:pt>
                <c:pt idx="13">
                  <c:v>9.64</c:v>
                </c:pt>
                <c:pt idx="14">
                  <c:v>17.234000000000002</c:v>
                </c:pt>
                <c:pt idx="15">
                  <c:v>11.500999999999999</c:v>
                </c:pt>
                <c:pt idx="16">
                  <c:v>4.0999999999999996</c:v>
                </c:pt>
                <c:pt idx="17">
                  <c:v>3.5670000000000002</c:v>
                </c:pt>
                <c:pt idx="18">
                  <c:v>27.82</c:v>
                </c:pt>
                <c:pt idx="19">
                  <c:v>22.667999999999999</c:v>
                </c:pt>
                <c:pt idx="20">
                  <c:v>24.454999999999998</c:v>
                </c:pt>
                <c:pt idx="21">
                  <c:v>23.382000000000001</c:v>
                </c:pt>
                <c:pt idx="22">
                  <c:v>20.45</c:v>
                </c:pt>
                <c:pt idx="23">
                  <c:v>22.388999999999999</c:v>
                </c:pt>
                <c:pt idx="24">
                  <c:v>17.288</c:v>
                </c:pt>
                <c:pt idx="25">
                  <c:v>25.972999999999999</c:v>
                </c:pt>
                <c:pt idx="26">
                  <c:v>7.2350000000000003</c:v>
                </c:pt>
                <c:pt idx="27">
                  <c:v>1.036</c:v>
                </c:pt>
                <c:pt idx="28">
                  <c:v>1.9790000000000001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'Dez14'!$C$4:$AG$4</c:f>
              <c:numCache>
                <c:formatCode>General</c:formatCode>
                <c:ptCount val="31"/>
                <c:pt idx="0">
                  <c:v>19.7</c:v>
                </c:pt>
                <c:pt idx="1">
                  <c:v>34.200000000000003</c:v>
                </c:pt>
                <c:pt idx="2">
                  <c:v>28.499999999999996</c:v>
                </c:pt>
                <c:pt idx="3">
                  <c:v>23.6</c:v>
                </c:pt>
                <c:pt idx="4">
                  <c:v>16.900000000000002</c:v>
                </c:pt>
                <c:pt idx="5">
                  <c:v>23.1</c:v>
                </c:pt>
                <c:pt idx="6">
                  <c:v>16.100000000000001</c:v>
                </c:pt>
                <c:pt idx="7">
                  <c:v>35.1</c:v>
                </c:pt>
                <c:pt idx="8">
                  <c:v>28.699999999999996</c:v>
                </c:pt>
                <c:pt idx="9">
                  <c:v>32.9</c:v>
                </c:pt>
                <c:pt idx="10">
                  <c:v>67.2</c:v>
                </c:pt>
                <c:pt idx="11">
                  <c:v>65.100000000000009</c:v>
                </c:pt>
                <c:pt idx="12">
                  <c:v>64</c:v>
                </c:pt>
                <c:pt idx="13">
                  <c:v>27.5</c:v>
                </c:pt>
                <c:pt idx="14">
                  <c:v>41.3</c:v>
                </c:pt>
                <c:pt idx="15">
                  <c:v>36.900000000000006</c:v>
                </c:pt>
                <c:pt idx="16">
                  <c:v>15.4</c:v>
                </c:pt>
                <c:pt idx="17">
                  <c:v>13.299999999999999</c:v>
                </c:pt>
                <c:pt idx="18">
                  <c:v>73.3</c:v>
                </c:pt>
                <c:pt idx="19">
                  <c:v>94.5</c:v>
                </c:pt>
                <c:pt idx="20">
                  <c:v>89.5</c:v>
                </c:pt>
                <c:pt idx="21">
                  <c:v>80.899999999999991</c:v>
                </c:pt>
                <c:pt idx="22">
                  <c:v>95.600000000000009</c:v>
                </c:pt>
                <c:pt idx="23">
                  <c:v>86.600000000000009</c:v>
                </c:pt>
                <c:pt idx="24">
                  <c:v>38.400000000000006</c:v>
                </c:pt>
                <c:pt idx="25">
                  <c:v>55.5</c:v>
                </c:pt>
                <c:pt idx="26">
                  <c:v>6.1000000000000005</c:v>
                </c:pt>
                <c:pt idx="27">
                  <c:v>3.9999999999999996</c:v>
                </c:pt>
                <c:pt idx="28">
                  <c:v>5.3</c:v>
                </c:pt>
                <c:pt idx="29">
                  <c:v>1.5</c:v>
                </c:pt>
                <c:pt idx="30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9353680"/>
        <c:axId val="999351328"/>
        <c:axId val="989539872"/>
      </c:bar3DChart>
      <c:catAx>
        <c:axId val="99935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93513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9935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9353680"/>
        <c:crossesAt val="1"/>
        <c:crossBetween val="between"/>
      </c:valAx>
      <c:serAx>
        <c:axId val="98953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9993513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5845253494645"/>
          <c:y val="0.34777912376337572"/>
          <c:w val="0.93115281602069677"/>
          <c:h val="0.42795247154235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'Jul20'!$C$54:$AG$54</c:f>
              <c:numCache>
                <c:formatCode>0.0</c:formatCode>
                <c:ptCount val="31"/>
                <c:pt idx="0">
                  <c:v>98.2</c:v>
                </c:pt>
                <c:pt idx="1">
                  <c:v>57.3</c:v>
                </c:pt>
                <c:pt idx="2">
                  <c:v>32.1</c:v>
                </c:pt>
                <c:pt idx="3">
                  <c:v>102.7</c:v>
                </c:pt>
                <c:pt idx="4">
                  <c:v>104</c:v>
                </c:pt>
                <c:pt idx="5">
                  <c:v>82.9</c:v>
                </c:pt>
                <c:pt idx="6">
                  <c:v>107.8</c:v>
                </c:pt>
                <c:pt idx="7">
                  <c:v>104.6</c:v>
                </c:pt>
                <c:pt idx="8">
                  <c:v>98.5</c:v>
                </c:pt>
                <c:pt idx="9">
                  <c:v>75.900000000000006</c:v>
                </c:pt>
                <c:pt idx="10">
                  <c:v>81.599999999999994</c:v>
                </c:pt>
                <c:pt idx="11">
                  <c:v>106.3</c:v>
                </c:pt>
                <c:pt idx="12">
                  <c:v>103.5</c:v>
                </c:pt>
                <c:pt idx="13">
                  <c:v>97.3</c:v>
                </c:pt>
                <c:pt idx="14">
                  <c:v>31.3</c:v>
                </c:pt>
                <c:pt idx="15">
                  <c:v>31.1</c:v>
                </c:pt>
                <c:pt idx="16">
                  <c:v>37.1</c:v>
                </c:pt>
                <c:pt idx="17">
                  <c:v>100.2</c:v>
                </c:pt>
                <c:pt idx="18">
                  <c:v>100.8</c:v>
                </c:pt>
                <c:pt idx="19">
                  <c:v>97.7</c:v>
                </c:pt>
                <c:pt idx="20">
                  <c:v>80.900000000000006</c:v>
                </c:pt>
                <c:pt idx="21">
                  <c:v>71.8</c:v>
                </c:pt>
                <c:pt idx="22">
                  <c:v>92.3</c:v>
                </c:pt>
                <c:pt idx="23">
                  <c:v>41.6</c:v>
                </c:pt>
                <c:pt idx="24">
                  <c:v>93.5</c:v>
                </c:pt>
                <c:pt idx="25">
                  <c:v>96.2</c:v>
                </c:pt>
                <c:pt idx="26">
                  <c:v>96.6</c:v>
                </c:pt>
                <c:pt idx="27">
                  <c:v>78.2</c:v>
                </c:pt>
                <c:pt idx="28">
                  <c:v>96</c:v>
                </c:pt>
                <c:pt idx="29">
                  <c:v>93.2</c:v>
                </c:pt>
                <c:pt idx="30">
                  <c:v>91.4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'Jul20'!$C$55:$AG$55</c:f>
              <c:numCache>
                <c:formatCode>0.0</c:formatCode>
                <c:ptCount val="31"/>
                <c:pt idx="0">
                  <c:v>98.5</c:v>
                </c:pt>
                <c:pt idx="1">
                  <c:v>57</c:v>
                </c:pt>
                <c:pt idx="2">
                  <c:v>31.6</c:v>
                </c:pt>
                <c:pt idx="3">
                  <c:v>101.5</c:v>
                </c:pt>
                <c:pt idx="4">
                  <c:v>101.7</c:v>
                </c:pt>
                <c:pt idx="5">
                  <c:v>82.1</c:v>
                </c:pt>
                <c:pt idx="6">
                  <c:v>105.4</c:v>
                </c:pt>
                <c:pt idx="7">
                  <c:v>103</c:v>
                </c:pt>
                <c:pt idx="8">
                  <c:v>96.3</c:v>
                </c:pt>
                <c:pt idx="9">
                  <c:v>74.400000000000006</c:v>
                </c:pt>
                <c:pt idx="10">
                  <c:v>78.599999999999994</c:v>
                </c:pt>
                <c:pt idx="11">
                  <c:v>104.3</c:v>
                </c:pt>
                <c:pt idx="12">
                  <c:v>101.6</c:v>
                </c:pt>
                <c:pt idx="13">
                  <c:v>96.2</c:v>
                </c:pt>
                <c:pt idx="14">
                  <c:v>30.7</c:v>
                </c:pt>
                <c:pt idx="15">
                  <c:v>30.6</c:v>
                </c:pt>
                <c:pt idx="16">
                  <c:v>36.299999999999997</c:v>
                </c:pt>
                <c:pt idx="17">
                  <c:v>98.2</c:v>
                </c:pt>
                <c:pt idx="18">
                  <c:v>100</c:v>
                </c:pt>
                <c:pt idx="19">
                  <c:v>96.8</c:v>
                </c:pt>
                <c:pt idx="20">
                  <c:v>80.5</c:v>
                </c:pt>
                <c:pt idx="21">
                  <c:v>71.8</c:v>
                </c:pt>
                <c:pt idx="22">
                  <c:v>91.1</c:v>
                </c:pt>
                <c:pt idx="23">
                  <c:v>40.9</c:v>
                </c:pt>
                <c:pt idx="24">
                  <c:v>91.7</c:v>
                </c:pt>
                <c:pt idx="25">
                  <c:v>93.9</c:v>
                </c:pt>
                <c:pt idx="26">
                  <c:v>94.7</c:v>
                </c:pt>
                <c:pt idx="27">
                  <c:v>77.5</c:v>
                </c:pt>
                <c:pt idx="28">
                  <c:v>93.8</c:v>
                </c:pt>
                <c:pt idx="29">
                  <c:v>91.7</c:v>
                </c:pt>
                <c:pt idx="30">
                  <c:v>90.1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'Jul20'!$C$56:$AG$56</c:f>
              <c:numCache>
                <c:formatCode>0.0</c:formatCode>
                <c:ptCount val="31"/>
                <c:pt idx="0">
                  <c:v>92.6</c:v>
                </c:pt>
                <c:pt idx="1">
                  <c:v>55.8</c:v>
                </c:pt>
                <c:pt idx="2">
                  <c:v>30.5</c:v>
                </c:pt>
                <c:pt idx="3">
                  <c:v>95.3</c:v>
                </c:pt>
                <c:pt idx="4">
                  <c:v>96.9</c:v>
                </c:pt>
                <c:pt idx="5">
                  <c:v>79.599999999999994</c:v>
                </c:pt>
                <c:pt idx="6">
                  <c:v>100.3</c:v>
                </c:pt>
                <c:pt idx="7">
                  <c:v>97.6</c:v>
                </c:pt>
                <c:pt idx="8">
                  <c:v>90.7</c:v>
                </c:pt>
                <c:pt idx="9">
                  <c:v>69.3</c:v>
                </c:pt>
                <c:pt idx="10">
                  <c:v>72.599999999999994</c:v>
                </c:pt>
                <c:pt idx="11">
                  <c:v>99.2</c:v>
                </c:pt>
                <c:pt idx="12">
                  <c:v>95.4</c:v>
                </c:pt>
                <c:pt idx="13">
                  <c:v>90</c:v>
                </c:pt>
                <c:pt idx="14">
                  <c:v>29.4</c:v>
                </c:pt>
                <c:pt idx="15">
                  <c:v>29.5</c:v>
                </c:pt>
                <c:pt idx="16">
                  <c:v>34.9</c:v>
                </c:pt>
                <c:pt idx="17">
                  <c:v>92.6</c:v>
                </c:pt>
                <c:pt idx="18">
                  <c:v>93.6</c:v>
                </c:pt>
                <c:pt idx="19">
                  <c:v>90.9</c:v>
                </c:pt>
                <c:pt idx="20">
                  <c:v>75.900000000000006</c:v>
                </c:pt>
                <c:pt idx="21">
                  <c:v>70.400000000000006</c:v>
                </c:pt>
                <c:pt idx="22">
                  <c:v>85.1</c:v>
                </c:pt>
                <c:pt idx="23">
                  <c:v>39.5</c:v>
                </c:pt>
                <c:pt idx="24">
                  <c:v>86.4</c:v>
                </c:pt>
                <c:pt idx="25">
                  <c:v>87.3</c:v>
                </c:pt>
                <c:pt idx="26">
                  <c:v>88.6</c:v>
                </c:pt>
                <c:pt idx="27">
                  <c:v>75.3</c:v>
                </c:pt>
                <c:pt idx="28">
                  <c:v>86.5</c:v>
                </c:pt>
                <c:pt idx="29">
                  <c:v>84.9</c:v>
                </c:pt>
                <c:pt idx="30">
                  <c:v>84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'Jul20'!$C$57:$AG$57</c:f>
              <c:numCache>
                <c:formatCode>0.0</c:formatCode>
                <c:ptCount val="31"/>
                <c:pt idx="0">
                  <c:v>46.9</c:v>
                </c:pt>
                <c:pt idx="1">
                  <c:v>31.8</c:v>
                </c:pt>
                <c:pt idx="2">
                  <c:v>15.5</c:v>
                </c:pt>
                <c:pt idx="3">
                  <c:v>51.2</c:v>
                </c:pt>
                <c:pt idx="4">
                  <c:v>52.3</c:v>
                </c:pt>
                <c:pt idx="5">
                  <c:v>43.4</c:v>
                </c:pt>
                <c:pt idx="6">
                  <c:v>54.3</c:v>
                </c:pt>
                <c:pt idx="7">
                  <c:v>53</c:v>
                </c:pt>
                <c:pt idx="8">
                  <c:v>48.9</c:v>
                </c:pt>
                <c:pt idx="9">
                  <c:v>38.700000000000003</c:v>
                </c:pt>
                <c:pt idx="10">
                  <c:v>33.1</c:v>
                </c:pt>
                <c:pt idx="11">
                  <c:v>53.7</c:v>
                </c:pt>
                <c:pt idx="12">
                  <c:v>50</c:v>
                </c:pt>
                <c:pt idx="13">
                  <c:v>50.5</c:v>
                </c:pt>
                <c:pt idx="14">
                  <c:v>14.9</c:v>
                </c:pt>
                <c:pt idx="15">
                  <c:v>14.9</c:v>
                </c:pt>
                <c:pt idx="16">
                  <c:v>17.3</c:v>
                </c:pt>
                <c:pt idx="17">
                  <c:v>51.6</c:v>
                </c:pt>
                <c:pt idx="18">
                  <c:v>51.4</c:v>
                </c:pt>
                <c:pt idx="19">
                  <c:v>50.1</c:v>
                </c:pt>
                <c:pt idx="20">
                  <c:v>36.4</c:v>
                </c:pt>
                <c:pt idx="21">
                  <c:v>35.5</c:v>
                </c:pt>
                <c:pt idx="22">
                  <c:v>45.8</c:v>
                </c:pt>
                <c:pt idx="23">
                  <c:v>19.7</c:v>
                </c:pt>
                <c:pt idx="24">
                  <c:v>48.5</c:v>
                </c:pt>
                <c:pt idx="25">
                  <c:v>47.1</c:v>
                </c:pt>
                <c:pt idx="26">
                  <c:v>48.9</c:v>
                </c:pt>
                <c:pt idx="27">
                  <c:v>43</c:v>
                </c:pt>
                <c:pt idx="28">
                  <c:v>44.4</c:v>
                </c:pt>
                <c:pt idx="29">
                  <c:v>47.1</c:v>
                </c:pt>
                <c:pt idx="30">
                  <c:v>46.3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37888"/>
        <c:axId val="1015436320"/>
      </c:barChart>
      <c:catAx>
        <c:axId val="10154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6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36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788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'Aug20'!$C$3:$AG$3</c:f>
              <c:numCache>
                <c:formatCode>0.0</c:formatCode>
                <c:ptCount val="31"/>
                <c:pt idx="0">
                  <c:v>51.9</c:v>
                </c:pt>
                <c:pt idx="1">
                  <c:v>52.1</c:v>
                </c:pt>
                <c:pt idx="2">
                  <c:v>12.1</c:v>
                </c:pt>
                <c:pt idx="3">
                  <c:v>53</c:v>
                </c:pt>
                <c:pt idx="4">
                  <c:v>49.5</c:v>
                </c:pt>
                <c:pt idx="5">
                  <c:v>42.3</c:v>
                </c:pt>
                <c:pt idx="6">
                  <c:v>40.9</c:v>
                </c:pt>
                <c:pt idx="7">
                  <c:v>40.6</c:v>
                </c:pt>
                <c:pt idx="8">
                  <c:v>40.299999999999997</c:v>
                </c:pt>
                <c:pt idx="9">
                  <c:v>51.6</c:v>
                </c:pt>
                <c:pt idx="10">
                  <c:v>40</c:v>
                </c:pt>
                <c:pt idx="11">
                  <c:v>52.2</c:v>
                </c:pt>
                <c:pt idx="12">
                  <c:v>46.1</c:v>
                </c:pt>
                <c:pt idx="13">
                  <c:v>52.3</c:v>
                </c:pt>
                <c:pt idx="14">
                  <c:v>44.3</c:v>
                </c:pt>
                <c:pt idx="15">
                  <c:v>42.4</c:v>
                </c:pt>
                <c:pt idx="16">
                  <c:v>53</c:v>
                </c:pt>
                <c:pt idx="17">
                  <c:v>53</c:v>
                </c:pt>
                <c:pt idx="18">
                  <c:v>48.6</c:v>
                </c:pt>
                <c:pt idx="19">
                  <c:v>39.4</c:v>
                </c:pt>
                <c:pt idx="20">
                  <c:v>38.5</c:v>
                </c:pt>
                <c:pt idx="21">
                  <c:v>53</c:v>
                </c:pt>
                <c:pt idx="22">
                  <c:v>53</c:v>
                </c:pt>
                <c:pt idx="23">
                  <c:v>52.2</c:v>
                </c:pt>
                <c:pt idx="24">
                  <c:v>52.3</c:v>
                </c:pt>
                <c:pt idx="25">
                  <c:v>49.6</c:v>
                </c:pt>
                <c:pt idx="26">
                  <c:v>53</c:v>
                </c:pt>
                <c:pt idx="27">
                  <c:v>36.799999999999997</c:v>
                </c:pt>
                <c:pt idx="28">
                  <c:v>21.5</c:v>
                </c:pt>
                <c:pt idx="29">
                  <c:v>16.3</c:v>
                </c:pt>
                <c:pt idx="30">
                  <c:v>53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'Aug20'!$C$4:$AG$4</c:f>
              <c:numCache>
                <c:formatCode>0.0</c:formatCode>
                <c:ptCount val="31"/>
                <c:pt idx="0">
                  <c:v>229.6</c:v>
                </c:pt>
                <c:pt idx="1">
                  <c:v>195.8</c:v>
                </c:pt>
                <c:pt idx="2">
                  <c:v>58.699999999999996</c:v>
                </c:pt>
                <c:pt idx="3">
                  <c:v>128.89999999999998</c:v>
                </c:pt>
                <c:pt idx="4">
                  <c:v>336.9</c:v>
                </c:pt>
                <c:pt idx="5">
                  <c:v>324.8</c:v>
                </c:pt>
                <c:pt idx="6">
                  <c:v>317.60000000000002</c:v>
                </c:pt>
                <c:pt idx="7">
                  <c:v>310.89999999999998</c:v>
                </c:pt>
                <c:pt idx="8">
                  <c:v>306.89999999999998</c:v>
                </c:pt>
                <c:pt idx="9">
                  <c:v>255.29999999999998</c:v>
                </c:pt>
                <c:pt idx="10">
                  <c:v>298.20000000000005</c:v>
                </c:pt>
                <c:pt idx="11">
                  <c:v>245.10000000000002</c:v>
                </c:pt>
                <c:pt idx="12">
                  <c:v>237.89999999999998</c:v>
                </c:pt>
                <c:pt idx="13">
                  <c:v>170.79999999999998</c:v>
                </c:pt>
                <c:pt idx="14">
                  <c:v>307.40000000000003</c:v>
                </c:pt>
                <c:pt idx="15">
                  <c:v>266.7</c:v>
                </c:pt>
                <c:pt idx="16">
                  <c:v>210.70000000000002</c:v>
                </c:pt>
                <c:pt idx="17">
                  <c:v>244.39999999999998</c:v>
                </c:pt>
                <c:pt idx="18">
                  <c:v>253.29999999999998</c:v>
                </c:pt>
                <c:pt idx="19">
                  <c:v>291.7</c:v>
                </c:pt>
                <c:pt idx="20">
                  <c:v>285.39999999999998</c:v>
                </c:pt>
                <c:pt idx="21">
                  <c:v>209.79999999999998</c:v>
                </c:pt>
                <c:pt idx="22">
                  <c:v>200.79999999999998</c:v>
                </c:pt>
                <c:pt idx="23">
                  <c:v>291.7</c:v>
                </c:pt>
                <c:pt idx="24">
                  <c:v>219.10000000000002</c:v>
                </c:pt>
                <c:pt idx="25">
                  <c:v>280.7</c:v>
                </c:pt>
                <c:pt idx="26">
                  <c:v>236</c:v>
                </c:pt>
                <c:pt idx="27">
                  <c:v>92.600000000000009</c:v>
                </c:pt>
                <c:pt idx="28">
                  <c:v>62.5</c:v>
                </c:pt>
                <c:pt idx="29">
                  <c:v>47.5</c:v>
                </c:pt>
                <c:pt idx="30">
                  <c:v>197.39999999999998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39064"/>
        <c:axId val="1015432792"/>
        <c:axId val="1017383472"/>
      </c:bar3DChart>
      <c:catAx>
        <c:axId val="1015439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27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32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9064"/>
        <c:crossesAt val="1"/>
        <c:crossBetween val="between"/>
      </c:valAx>
      <c:serAx>
        <c:axId val="101738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327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'Aug20'!$C$54:$AG$54</c:f>
              <c:numCache>
                <c:formatCode>0.0</c:formatCode>
                <c:ptCount val="31"/>
                <c:pt idx="0">
                  <c:v>67.099999999999994</c:v>
                </c:pt>
                <c:pt idx="1">
                  <c:v>56.1</c:v>
                </c:pt>
                <c:pt idx="2">
                  <c:v>17.100000000000001</c:v>
                </c:pt>
                <c:pt idx="3">
                  <c:v>38.4</c:v>
                </c:pt>
                <c:pt idx="4">
                  <c:v>98.8</c:v>
                </c:pt>
                <c:pt idx="5">
                  <c:v>95.4</c:v>
                </c:pt>
                <c:pt idx="6">
                  <c:v>93.4</c:v>
                </c:pt>
                <c:pt idx="7">
                  <c:v>91.3</c:v>
                </c:pt>
                <c:pt idx="8">
                  <c:v>90.1</c:v>
                </c:pt>
                <c:pt idx="9">
                  <c:v>72.599999999999994</c:v>
                </c:pt>
                <c:pt idx="10">
                  <c:v>87.2</c:v>
                </c:pt>
                <c:pt idx="11">
                  <c:v>70.900000000000006</c:v>
                </c:pt>
                <c:pt idx="12">
                  <c:v>69.599999999999994</c:v>
                </c:pt>
                <c:pt idx="13">
                  <c:v>49.5</c:v>
                </c:pt>
                <c:pt idx="14">
                  <c:v>89.4</c:v>
                </c:pt>
                <c:pt idx="15">
                  <c:v>76.5</c:v>
                </c:pt>
                <c:pt idx="16">
                  <c:v>60.2</c:v>
                </c:pt>
                <c:pt idx="17">
                  <c:v>70.8</c:v>
                </c:pt>
                <c:pt idx="18">
                  <c:v>71.3</c:v>
                </c:pt>
                <c:pt idx="19">
                  <c:v>86.1</c:v>
                </c:pt>
                <c:pt idx="20">
                  <c:v>83.8</c:v>
                </c:pt>
                <c:pt idx="21">
                  <c:v>63</c:v>
                </c:pt>
                <c:pt idx="22">
                  <c:v>59.4</c:v>
                </c:pt>
                <c:pt idx="23">
                  <c:v>86.8</c:v>
                </c:pt>
                <c:pt idx="24">
                  <c:v>64.8</c:v>
                </c:pt>
                <c:pt idx="25">
                  <c:v>81.400000000000006</c:v>
                </c:pt>
                <c:pt idx="26">
                  <c:v>67.599999999999994</c:v>
                </c:pt>
                <c:pt idx="27">
                  <c:v>25.8</c:v>
                </c:pt>
                <c:pt idx="28">
                  <c:v>18.3</c:v>
                </c:pt>
                <c:pt idx="29">
                  <c:v>13.8</c:v>
                </c:pt>
                <c:pt idx="30">
                  <c:v>58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'Aug20'!$C$55:$AG$55</c:f>
              <c:numCache>
                <c:formatCode>0.0</c:formatCode>
                <c:ptCount val="31"/>
                <c:pt idx="0">
                  <c:v>66.599999999999994</c:v>
                </c:pt>
                <c:pt idx="1">
                  <c:v>55.7</c:v>
                </c:pt>
                <c:pt idx="2">
                  <c:v>16.7</c:v>
                </c:pt>
                <c:pt idx="3">
                  <c:v>37.4</c:v>
                </c:pt>
                <c:pt idx="4">
                  <c:v>97.2</c:v>
                </c:pt>
                <c:pt idx="5">
                  <c:v>93.6</c:v>
                </c:pt>
                <c:pt idx="6">
                  <c:v>91.8</c:v>
                </c:pt>
                <c:pt idx="7">
                  <c:v>89.9</c:v>
                </c:pt>
                <c:pt idx="8">
                  <c:v>88.6</c:v>
                </c:pt>
                <c:pt idx="9">
                  <c:v>72.599999999999994</c:v>
                </c:pt>
                <c:pt idx="10">
                  <c:v>86.4</c:v>
                </c:pt>
                <c:pt idx="11">
                  <c:v>70.5</c:v>
                </c:pt>
                <c:pt idx="12">
                  <c:v>69.099999999999994</c:v>
                </c:pt>
                <c:pt idx="13">
                  <c:v>48.8</c:v>
                </c:pt>
                <c:pt idx="14">
                  <c:v>89</c:v>
                </c:pt>
                <c:pt idx="15">
                  <c:v>76.400000000000006</c:v>
                </c:pt>
                <c:pt idx="16">
                  <c:v>59.6</c:v>
                </c:pt>
                <c:pt idx="17">
                  <c:v>70.599999999999994</c:v>
                </c:pt>
                <c:pt idx="18">
                  <c:v>71.400000000000006</c:v>
                </c:pt>
                <c:pt idx="19">
                  <c:v>84.3</c:v>
                </c:pt>
                <c:pt idx="20">
                  <c:v>82.5</c:v>
                </c:pt>
                <c:pt idx="21">
                  <c:v>62.6</c:v>
                </c:pt>
                <c:pt idx="22">
                  <c:v>58.3</c:v>
                </c:pt>
                <c:pt idx="23">
                  <c:v>84.4</c:v>
                </c:pt>
                <c:pt idx="24">
                  <c:v>63.1</c:v>
                </c:pt>
                <c:pt idx="25">
                  <c:v>80.400000000000006</c:v>
                </c:pt>
                <c:pt idx="26">
                  <c:v>67.2</c:v>
                </c:pt>
                <c:pt idx="27">
                  <c:v>25.3</c:v>
                </c:pt>
                <c:pt idx="28">
                  <c:v>17.899999999999999</c:v>
                </c:pt>
                <c:pt idx="29">
                  <c:v>13.5</c:v>
                </c:pt>
                <c:pt idx="30">
                  <c:v>57.3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'Aug20'!$C$56:$AG$56</c:f>
              <c:numCache>
                <c:formatCode>0.0</c:formatCode>
                <c:ptCount val="31"/>
                <c:pt idx="0">
                  <c:v>61.9</c:v>
                </c:pt>
                <c:pt idx="1">
                  <c:v>54.6</c:v>
                </c:pt>
                <c:pt idx="2">
                  <c:v>16.3</c:v>
                </c:pt>
                <c:pt idx="3">
                  <c:v>35.9</c:v>
                </c:pt>
                <c:pt idx="4">
                  <c:v>90.4</c:v>
                </c:pt>
                <c:pt idx="5">
                  <c:v>87.2</c:v>
                </c:pt>
                <c:pt idx="6">
                  <c:v>84.9</c:v>
                </c:pt>
                <c:pt idx="7">
                  <c:v>83</c:v>
                </c:pt>
                <c:pt idx="8">
                  <c:v>82</c:v>
                </c:pt>
                <c:pt idx="9">
                  <c:v>70</c:v>
                </c:pt>
                <c:pt idx="10">
                  <c:v>79.900000000000006</c:v>
                </c:pt>
                <c:pt idx="11">
                  <c:v>66.400000000000006</c:v>
                </c:pt>
                <c:pt idx="12">
                  <c:v>65.2</c:v>
                </c:pt>
                <c:pt idx="13">
                  <c:v>47.8</c:v>
                </c:pt>
                <c:pt idx="14">
                  <c:v>82.4</c:v>
                </c:pt>
                <c:pt idx="15">
                  <c:v>71.900000000000006</c:v>
                </c:pt>
                <c:pt idx="16">
                  <c:v>58</c:v>
                </c:pt>
                <c:pt idx="17">
                  <c:v>66.400000000000006</c:v>
                </c:pt>
                <c:pt idx="18">
                  <c:v>69.7</c:v>
                </c:pt>
                <c:pt idx="19">
                  <c:v>77.2</c:v>
                </c:pt>
                <c:pt idx="20">
                  <c:v>75.7</c:v>
                </c:pt>
                <c:pt idx="21">
                  <c:v>57.3</c:v>
                </c:pt>
                <c:pt idx="22">
                  <c:v>55</c:v>
                </c:pt>
                <c:pt idx="23">
                  <c:v>77.8</c:v>
                </c:pt>
                <c:pt idx="24">
                  <c:v>58.2</c:v>
                </c:pt>
                <c:pt idx="25">
                  <c:v>76.7</c:v>
                </c:pt>
                <c:pt idx="26">
                  <c:v>63.4</c:v>
                </c:pt>
                <c:pt idx="27">
                  <c:v>24.8</c:v>
                </c:pt>
                <c:pt idx="28">
                  <c:v>17.399999999999999</c:v>
                </c:pt>
                <c:pt idx="29">
                  <c:v>13.6</c:v>
                </c:pt>
                <c:pt idx="30">
                  <c:v>53.9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'Aug20'!$C$57:$AG$57</c:f>
              <c:numCache>
                <c:formatCode>0.0</c:formatCode>
                <c:ptCount val="31"/>
                <c:pt idx="0">
                  <c:v>34</c:v>
                </c:pt>
                <c:pt idx="1">
                  <c:v>29.4</c:v>
                </c:pt>
                <c:pt idx="2">
                  <c:v>8.6</c:v>
                </c:pt>
                <c:pt idx="3">
                  <c:v>17.2</c:v>
                </c:pt>
                <c:pt idx="4">
                  <c:v>50.5</c:v>
                </c:pt>
                <c:pt idx="5">
                  <c:v>48.6</c:v>
                </c:pt>
                <c:pt idx="6">
                  <c:v>47.5</c:v>
                </c:pt>
                <c:pt idx="7">
                  <c:v>46.7</c:v>
                </c:pt>
                <c:pt idx="8">
                  <c:v>46.2</c:v>
                </c:pt>
                <c:pt idx="9">
                  <c:v>40.1</c:v>
                </c:pt>
                <c:pt idx="10">
                  <c:v>44.7</c:v>
                </c:pt>
                <c:pt idx="11">
                  <c:v>37.299999999999997</c:v>
                </c:pt>
                <c:pt idx="12">
                  <c:v>34</c:v>
                </c:pt>
                <c:pt idx="13">
                  <c:v>24.7</c:v>
                </c:pt>
                <c:pt idx="14">
                  <c:v>46.6</c:v>
                </c:pt>
                <c:pt idx="15">
                  <c:v>41.9</c:v>
                </c:pt>
                <c:pt idx="16">
                  <c:v>32.9</c:v>
                </c:pt>
                <c:pt idx="17">
                  <c:v>36.6</c:v>
                </c:pt>
                <c:pt idx="18">
                  <c:v>40.9</c:v>
                </c:pt>
                <c:pt idx="19">
                  <c:v>44.1</c:v>
                </c:pt>
                <c:pt idx="20">
                  <c:v>43.4</c:v>
                </c:pt>
                <c:pt idx="21">
                  <c:v>26.9</c:v>
                </c:pt>
                <c:pt idx="22">
                  <c:v>28.1</c:v>
                </c:pt>
                <c:pt idx="23">
                  <c:v>42.7</c:v>
                </c:pt>
                <c:pt idx="24">
                  <c:v>33</c:v>
                </c:pt>
                <c:pt idx="25">
                  <c:v>42.2</c:v>
                </c:pt>
                <c:pt idx="26">
                  <c:v>37.799999999999997</c:v>
                </c:pt>
                <c:pt idx="27">
                  <c:v>16.7</c:v>
                </c:pt>
                <c:pt idx="28">
                  <c:v>8.9</c:v>
                </c:pt>
                <c:pt idx="29">
                  <c:v>6.6</c:v>
                </c:pt>
                <c:pt idx="30">
                  <c:v>28.2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34752"/>
        <c:axId val="1015436712"/>
      </c:barChart>
      <c:catAx>
        <c:axId val="10154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6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36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475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'Sep20'!$C$3:$AG$3</c:f>
              <c:numCache>
                <c:formatCode>0.0</c:formatCode>
                <c:ptCount val="31"/>
                <c:pt idx="0">
                  <c:v>53</c:v>
                </c:pt>
                <c:pt idx="1">
                  <c:v>44.1</c:v>
                </c:pt>
                <c:pt idx="2">
                  <c:v>47.9</c:v>
                </c:pt>
                <c:pt idx="3">
                  <c:v>38.799999999999997</c:v>
                </c:pt>
                <c:pt idx="4">
                  <c:v>40.299999999999997</c:v>
                </c:pt>
                <c:pt idx="5">
                  <c:v>21.5</c:v>
                </c:pt>
                <c:pt idx="6">
                  <c:v>46.2</c:v>
                </c:pt>
                <c:pt idx="7">
                  <c:v>39.299999999999997</c:v>
                </c:pt>
                <c:pt idx="8">
                  <c:v>37.799999999999997</c:v>
                </c:pt>
                <c:pt idx="9">
                  <c:v>39.6</c:v>
                </c:pt>
                <c:pt idx="10">
                  <c:v>39.700000000000003</c:v>
                </c:pt>
                <c:pt idx="11">
                  <c:v>36.9</c:v>
                </c:pt>
                <c:pt idx="12">
                  <c:v>35.4</c:v>
                </c:pt>
                <c:pt idx="13">
                  <c:v>36</c:v>
                </c:pt>
                <c:pt idx="14">
                  <c:v>35.4</c:v>
                </c:pt>
                <c:pt idx="15">
                  <c:v>41.1</c:v>
                </c:pt>
                <c:pt idx="16">
                  <c:v>35.299999999999997</c:v>
                </c:pt>
                <c:pt idx="17">
                  <c:v>34.5</c:v>
                </c:pt>
                <c:pt idx="18">
                  <c:v>43.2</c:v>
                </c:pt>
                <c:pt idx="19">
                  <c:v>37.799999999999997</c:v>
                </c:pt>
                <c:pt idx="20">
                  <c:v>40</c:v>
                </c:pt>
                <c:pt idx="21">
                  <c:v>48.1</c:v>
                </c:pt>
                <c:pt idx="22">
                  <c:v>48</c:v>
                </c:pt>
                <c:pt idx="23">
                  <c:v>44.2</c:v>
                </c:pt>
                <c:pt idx="24">
                  <c:v>31</c:v>
                </c:pt>
                <c:pt idx="25">
                  <c:v>48.7</c:v>
                </c:pt>
                <c:pt idx="26">
                  <c:v>40.1</c:v>
                </c:pt>
                <c:pt idx="27">
                  <c:v>50.6</c:v>
                </c:pt>
                <c:pt idx="28">
                  <c:v>14</c:v>
                </c:pt>
                <c:pt idx="29">
                  <c:v>35.9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'Sep20'!$C$4:$AG$4</c:f>
              <c:numCache>
                <c:formatCode>0.0</c:formatCode>
                <c:ptCount val="31"/>
                <c:pt idx="0">
                  <c:v>187.8</c:v>
                </c:pt>
                <c:pt idx="1">
                  <c:v>285.7</c:v>
                </c:pt>
                <c:pt idx="2">
                  <c:v>269.2</c:v>
                </c:pt>
                <c:pt idx="3">
                  <c:v>272.90000000000003</c:v>
                </c:pt>
                <c:pt idx="4">
                  <c:v>274</c:v>
                </c:pt>
                <c:pt idx="5">
                  <c:v>58.4</c:v>
                </c:pt>
                <c:pt idx="6">
                  <c:v>109.5</c:v>
                </c:pt>
                <c:pt idx="7">
                  <c:v>270.60000000000002</c:v>
                </c:pt>
                <c:pt idx="8">
                  <c:v>260.3</c:v>
                </c:pt>
                <c:pt idx="9">
                  <c:v>231.59999999999997</c:v>
                </c:pt>
                <c:pt idx="10">
                  <c:v>239.10000000000002</c:v>
                </c:pt>
                <c:pt idx="11">
                  <c:v>247.39999999999998</c:v>
                </c:pt>
                <c:pt idx="12">
                  <c:v>238.60000000000002</c:v>
                </c:pt>
                <c:pt idx="13">
                  <c:v>242.10000000000002</c:v>
                </c:pt>
                <c:pt idx="14">
                  <c:v>237.3</c:v>
                </c:pt>
                <c:pt idx="15">
                  <c:v>209.20000000000002</c:v>
                </c:pt>
                <c:pt idx="16">
                  <c:v>230.90000000000003</c:v>
                </c:pt>
                <c:pt idx="17">
                  <c:v>227.5</c:v>
                </c:pt>
                <c:pt idx="18">
                  <c:v>108.29999999999998</c:v>
                </c:pt>
                <c:pt idx="19">
                  <c:v>209.3</c:v>
                </c:pt>
                <c:pt idx="20">
                  <c:v>156.69999999999999</c:v>
                </c:pt>
                <c:pt idx="21">
                  <c:v>134.1</c:v>
                </c:pt>
                <c:pt idx="22">
                  <c:v>137.1</c:v>
                </c:pt>
                <c:pt idx="23">
                  <c:v>110.29999999999998</c:v>
                </c:pt>
                <c:pt idx="24">
                  <c:v>75.7</c:v>
                </c:pt>
                <c:pt idx="25">
                  <c:v>119.19999999999999</c:v>
                </c:pt>
                <c:pt idx="26">
                  <c:v>121.69999999999999</c:v>
                </c:pt>
                <c:pt idx="27">
                  <c:v>164.4</c:v>
                </c:pt>
                <c:pt idx="28">
                  <c:v>52.999999999999993</c:v>
                </c:pt>
                <c:pt idx="29">
                  <c:v>204.9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40240"/>
        <c:axId val="1015441024"/>
        <c:axId val="1017390256"/>
      </c:bar3DChart>
      <c:catAx>
        <c:axId val="101544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102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4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0240"/>
        <c:crossesAt val="1"/>
        <c:crossBetween val="between"/>
      </c:valAx>
      <c:serAx>
        <c:axId val="101739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4102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'Sep20'!$C$54:$AG$54</c:f>
              <c:numCache>
                <c:formatCode>0.0</c:formatCode>
                <c:ptCount val="31"/>
                <c:pt idx="0">
                  <c:v>56.6</c:v>
                </c:pt>
                <c:pt idx="1">
                  <c:v>84.3</c:v>
                </c:pt>
                <c:pt idx="2">
                  <c:v>79.7</c:v>
                </c:pt>
                <c:pt idx="3">
                  <c:v>80.7</c:v>
                </c:pt>
                <c:pt idx="4">
                  <c:v>80.5</c:v>
                </c:pt>
                <c:pt idx="5">
                  <c:v>17.100000000000001</c:v>
                </c:pt>
                <c:pt idx="6">
                  <c:v>31.3</c:v>
                </c:pt>
                <c:pt idx="7">
                  <c:v>80.2</c:v>
                </c:pt>
                <c:pt idx="8">
                  <c:v>76.900000000000006</c:v>
                </c:pt>
                <c:pt idx="9">
                  <c:v>66.599999999999994</c:v>
                </c:pt>
                <c:pt idx="10">
                  <c:v>69.900000000000006</c:v>
                </c:pt>
                <c:pt idx="11">
                  <c:v>72.8</c:v>
                </c:pt>
                <c:pt idx="12">
                  <c:v>70.5</c:v>
                </c:pt>
                <c:pt idx="13">
                  <c:v>71.900000000000006</c:v>
                </c:pt>
                <c:pt idx="14">
                  <c:v>70</c:v>
                </c:pt>
                <c:pt idx="15">
                  <c:v>60.9</c:v>
                </c:pt>
                <c:pt idx="16">
                  <c:v>67.900000000000006</c:v>
                </c:pt>
                <c:pt idx="17">
                  <c:v>67</c:v>
                </c:pt>
                <c:pt idx="18">
                  <c:v>32.799999999999997</c:v>
                </c:pt>
                <c:pt idx="19">
                  <c:v>59.6</c:v>
                </c:pt>
                <c:pt idx="20">
                  <c:v>45.1</c:v>
                </c:pt>
                <c:pt idx="21">
                  <c:v>40.6</c:v>
                </c:pt>
                <c:pt idx="22">
                  <c:v>42.4</c:v>
                </c:pt>
                <c:pt idx="23">
                  <c:v>32.1</c:v>
                </c:pt>
                <c:pt idx="24">
                  <c:v>22.8</c:v>
                </c:pt>
                <c:pt idx="25">
                  <c:v>34.799999999999997</c:v>
                </c:pt>
                <c:pt idx="26">
                  <c:v>36.299999999999997</c:v>
                </c:pt>
                <c:pt idx="27">
                  <c:v>48.3</c:v>
                </c:pt>
                <c:pt idx="28">
                  <c:v>15.7</c:v>
                </c:pt>
                <c:pt idx="29">
                  <c:v>62.3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'Sep20'!$C$55:$AG$55</c:f>
              <c:numCache>
                <c:formatCode>0.0</c:formatCode>
                <c:ptCount val="31"/>
                <c:pt idx="0">
                  <c:v>54.8</c:v>
                </c:pt>
                <c:pt idx="1">
                  <c:v>82.1</c:v>
                </c:pt>
                <c:pt idx="2">
                  <c:v>77.5</c:v>
                </c:pt>
                <c:pt idx="3">
                  <c:v>78.599999999999994</c:v>
                </c:pt>
                <c:pt idx="4">
                  <c:v>78.900000000000006</c:v>
                </c:pt>
                <c:pt idx="5">
                  <c:v>16.7</c:v>
                </c:pt>
                <c:pt idx="6">
                  <c:v>30.8</c:v>
                </c:pt>
                <c:pt idx="7">
                  <c:v>77.900000000000006</c:v>
                </c:pt>
                <c:pt idx="8">
                  <c:v>74.900000000000006</c:v>
                </c:pt>
                <c:pt idx="9">
                  <c:v>65.8</c:v>
                </c:pt>
                <c:pt idx="10">
                  <c:v>68.5</c:v>
                </c:pt>
                <c:pt idx="11">
                  <c:v>71.2</c:v>
                </c:pt>
                <c:pt idx="12">
                  <c:v>68.8</c:v>
                </c:pt>
                <c:pt idx="13">
                  <c:v>69.900000000000006</c:v>
                </c:pt>
                <c:pt idx="14">
                  <c:v>68.400000000000006</c:v>
                </c:pt>
                <c:pt idx="15">
                  <c:v>60.5</c:v>
                </c:pt>
                <c:pt idx="16">
                  <c:v>66.400000000000006</c:v>
                </c:pt>
                <c:pt idx="17">
                  <c:v>65.7</c:v>
                </c:pt>
                <c:pt idx="18">
                  <c:v>32</c:v>
                </c:pt>
                <c:pt idx="19">
                  <c:v>59.7</c:v>
                </c:pt>
                <c:pt idx="20">
                  <c:v>44.9</c:v>
                </c:pt>
                <c:pt idx="21">
                  <c:v>39.1</c:v>
                </c:pt>
                <c:pt idx="22">
                  <c:v>40.299999999999997</c:v>
                </c:pt>
                <c:pt idx="23">
                  <c:v>31.7</c:v>
                </c:pt>
                <c:pt idx="24">
                  <c:v>21.8</c:v>
                </c:pt>
                <c:pt idx="25">
                  <c:v>34</c:v>
                </c:pt>
                <c:pt idx="26">
                  <c:v>35.4</c:v>
                </c:pt>
                <c:pt idx="27">
                  <c:v>46.7</c:v>
                </c:pt>
                <c:pt idx="28">
                  <c:v>15.2</c:v>
                </c:pt>
                <c:pt idx="29">
                  <c:v>61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'Sep20'!$C$56:$AG$56</c:f>
              <c:numCache>
                <c:formatCode>0.0</c:formatCode>
                <c:ptCount val="31"/>
                <c:pt idx="0">
                  <c:v>50.9</c:v>
                </c:pt>
                <c:pt idx="1">
                  <c:v>75.900000000000006</c:v>
                </c:pt>
                <c:pt idx="2">
                  <c:v>70.7</c:v>
                </c:pt>
                <c:pt idx="3">
                  <c:v>71.8</c:v>
                </c:pt>
                <c:pt idx="4">
                  <c:v>72.599999999999994</c:v>
                </c:pt>
                <c:pt idx="5">
                  <c:v>16.2</c:v>
                </c:pt>
                <c:pt idx="6">
                  <c:v>30.2</c:v>
                </c:pt>
                <c:pt idx="7">
                  <c:v>71.099999999999994</c:v>
                </c:pt>
                <c:pt idx="8">
                  <c:v>68.5</c:v>
                </c:pt>
                <c:pt idx="9">
                  <c:v>62.5</c:v>
                </c:pt>
                <c:pt idx="10">
                  <c:v>63.7</c:v>
                </c:pt>
                <c:pt idx="11">
                  <c:v>65.599999999999994</c:v>
                </c:pt>
                <c:pt idx="12">
                  <c:v>63.4</c:v>
                </c:pt>
                <c:pt idx="13">
                  <c:v>64</c:v>
                </c:pt>
                <c:pt idx="14">
                  <c:v>62.7</c:v>
                </c:pt>
                <c:pt idx="15">
                  <c:v>57.2</c:v>
                </c:pt>
                <c:pt idx="16">
                  <c:v>61.3</c:v>
                </c:pt>
                <c:pt idx="17">
                  <c:v>60.5</c:v>
                </c:pt>
                <c:pt idx="18">
                  <c:v>29.4</c:v>
                </c:pt>
                <c:pt idx="19">
                  <c:v>56.7</c:v>
                </c:pt>
                <c:pt idx="20">
                  <c:v>43.1</c:v>
                </c:pt>
                <c:pt idx="21">
                  <c:v>36.299999999999997</c:v>
                </c:pt>
                <c:pt idx="22">
                  <c:v>36.200000000000003</c:v>
                </c:pt>
                <c:pt idx="23">
                  <c:v>30.4</c:v>
                </c:pt>
                <c:pt idx="24">
                  <c:v>20.8</c:v>
                </c:pt>
                <c:pt idx="25">
                  <c:v>33</c:v>
                </c:pt>
                <c:pt idx="26">
                  <c:v>33.6</c:v>
                </c:pt>
                <c:pt idx="27">
                  <c:v>45.3</c:v>
                </c:pt>
                <c:pt idx="28">
                  <c:v>14.7</c:v>
                </c:pt>
                <c:pt idx="29">
                  <c:v>55.2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'Sep20'!$C$57:$AG$57</c:f>
              <c:numCache>
                <c:formatCode>0.0</c:formatCode>
                <c:ptCount val="31"/>
                <c:pt idx="0">
                  <c:v>25.5</c:v>
                </c:pt>
                <c:pt idx="1">
                  <c:v>43.4</c:v>
                </c:pt>
                <c:pt idx="2">
                  <c:v>41.3</c:v>
                </c:pt>
                <c:pt idx="3">
                  <c:v>41.8</c:v>
                </c:pt>
                <c:pt idx="4">
                  <c:v>42</c:v>
                </c:pt>
                <c:pt idx="5">
                  <c:v>8.4</c:v>
                </c:pt>
                <c:pt idx="6">
                  <c:v>17.2</c:v>
                </c:pt>
                <c:pt idx="7">
                  <c:v>41.4</c:v>
                </c:pt>
                <c:pt idx="8">
                  <c:v>40</c:v>
                </c:pt>
                <c:pt idx="9">
                  <c:v>36.700000000000003</c:v>
                </c:pt>
                <c:pt idx="10">
                  <c:v>37</c:v>
                </c:pt>
                <c:pt idx="11">
                  <c:v>37.799999999999997</c:v>
                </c:pt>
                <c:pt idx="12">
                  <c:v>35.9</c:v>
                </c:pt>
                <c:pt idx="13">
                  <c:v>36.299999999999997</c:v>
                </c:pt>
                <c:pt idx="14">
                  <c:v>36.200000000000003</c:v>
                </c:pt>
                <c:pt idx="15">
                  <c:v>30.6</c:v>
                </c:pt>
                <c:pt idx="16">
                  <c:v>35.299999999999997</c:v>
                </c:pt>
                <c:pt idx="17">
                  <c:v>34.299999999999997</c:v>
                </c:pt>
                <c:pt idx="18">
                  <c:v>14.1</c:v>
                </c:pt>
                <c:pt idx="19">
                  <c:v>33.299999999999997</c:v>
                </c:pt>
                <c:pt idx="20">
                  <c:v>23.6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16.100000000000001</c:v>
                </c:pt>
                <c:pt idx="24">
                  <c:v>10.3</c:v>
                </c:pt>
                <c:pt idx="25">
                  <c:v>17.399999999999999</c:v>
                </c:pt>
                <c:pt idx="26">
                  <c:v>16.399999999999999</c:v>
                </c:pt>
                <c:pt idx="27">
                  <c:v>24.1</c:v>
                </c:pt>
                <c:pt idx="28">
                  <c:v>7.4</c:v>
                </c:pt>
                <c:pt idx="29">
                  <c:v>26.4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39848"/>
        <c:axId val="1015438280"/>
      </c:barChart>
      <c:catAx>
        <c:axId val="101543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8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38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984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'Okt20'!$C$3:$AG$3</c:f>
              <c:numCache>
                <c:formatCode>0.0</c:formatCode>
                <c:ptCount val="31"/>
                <c:pt idx="0">
                  <c:v>33.6</c:v>
                </c:pt>
                <c:pt idx="1">
                  <c:v>19.7</c:v>
                </c:pt>
                <c:pt idx="2">
                  <c:v>41.7</c:v>
                </c:pt>
                <c:pt idx="3">
                  <c:v>43.6</c:v>
                </c:pt>
                <c:pt idx="4">
                  <c:v>31.8</c:v>
                </c:pt>
                <c:pt idx="5">
                  <c:v>46.6</c:v>
                </c:pt>
                <c:pt idx="6">
                  <c:v>40.9</c:v>
                </c:pt>
                <c:pt idx="7">
                  <c:v>38.6</c:v>
                </c:pt>
                <c:pt idx="8">
                  <c:v>43.9</c:v>
                </c:pt>
                <c:pt idx="9">
                  <c:v>28.1</c:v>
                </c:pt>
                <c:pt idx="10">
                  <c:v>47.8</c:v>
                </c:pt>
                <c:pt idx="11">
                  <c:v>48.8</c:v>
                </c:pt>
                <c:pt idx="12">
                  <c:v>41</c:v>
                </c:pt>
                <c:pt idx="13">
                  <c:v>39.6</c:v>
                </c:pt>
                <c:pt idx="14">
                  <c:v>47.9</c:v>
                </c:pt>
                <c:pt idx="15">
                  <c:v>44.4</c:v>
                </c:pt>
                <c:pt idx="16">
                  <c:v>12</c:v>
                </c:pt>
                <c:pt idx="17">
                  <c:v>23.3</c:v>
                </c:pt>
                <c:pt idx="18">
                  <c:v>32.6</c:v>
                </c:pt>
                <c:pt idx="19">
                  <c:v>34.9</c:v>
                </c:pt>
                <c:pt idx="20">
                  <c:v>37.6</c:v>
                </c:pt>
                <c:pt idx="21">
                  <c:v>32.6</c:v>
                </c:pt>
                <c:pt idx="22">
                  <c:v>8.6</c:v>
                </c:pt>
                <c:pt idx="23">
                  <c:v>41.3</c:v>
                </c:pt>
                <c:pt idx="24">
                  <c:v>30.1</c:v>
                </c:pt>
                <c:pt idx="25">
                  <c:v>3.6</c:v>
                </c:pt>
                <c:pt idx="26">
                  <c:v>39.700000000000003</c:v>
                </c:pt>
                <c:pt idx="27">
                  <c:v>36.9</c:v>
                </c:pt>
                <c:pt idx="28">
                  <c:v>14.7</c:v>
                </c:pt>
                <c:pt idx="29">
                  <c:v>28.2</c:v>
                </c:pt>
                <c:pt idx="30">
                  <c:v>30.6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'Okt20'!$C$4:$AG$4</c:f>
              <c:numCache>
                <c:formatCode>0.0</c:formatCode>
                <c:ptCount val="31"/>
                <c:pt idx="0">
                  <c:v>75</c:v>
                </c:pt>
                <c:pt idx="1">
                  <c:v>72.800000000000011</c:v>
                </c:pt>
                <c:pt idx="2">
                  <c:v>156.20000000000002</c:v>
                </c:pt>
                <c:pt idx="3">
                  <c:v>132.79999999999998</c:v>
                </c:pt>
                <c:pt idx="4">
                  <c:v>86.5</c:v>
                </c:pt>
                <c:pt idx="5">
                  <c:v>92.499999999999986</c:v>
                </c:pt>
                <c:pt idx="6">
                  <c:v>114.79999999999998</c:v>
                </c:pt>
                <c:pt idx="7">
                  <c:v>192.3</c:v>
                </c:pt>
                <c:pt idx="8">
                  <c:v>140.5</c:v>
                </c:pt>
                <c:pt idx="9">
                  <c:v>50.5</c:v>
                </c:pt>
                <c:pt idx="10">
                  <c:v>98.3</c:v>
                </c:pt>
                <c:pt idx="11">
                  <c:v>140.6</c:v>
                </c:pt>
                <c:pt idx="12">
                  <c:v>151.19999999999999</c:v>
                </c:pt>
                <c:pt idx="13">
                  <c:v>133.30000000000001</c:v>
                </c:pt>
                <c:pt idx="14">
                  <c:v>91.3</c:v>
                </c:pt>
                <c:pt idx="15">
                  <c:v>95</c:v>
                </c:pt>
                <c:pt idx="16">
                  <c:v>62.599999999999994</c:v>
                </c:pt>
                <c:pt idx="17">
                  <c:v>87.3</c:v>
                </c:pt>
                <c:pt idx="18">
                  <c:v>166.4</c:v>
                </c:pt>
                <c:pt idx="19">
                  <c:v>134.9</c:v>
                </c:pt>
                <c:pt idx="20">
                  <c:v>97.9</c:v>
                </c:pt>
                <c:pt idx="21">
                  <c:v>84.6</c:v>
                </c:pt>
                <c:pt idx="22">
                  <c:v>28</c:v>
                </c:pt>
                <c:pt idx="23">
                  <c:v>134.5</c:v>
                </c:pt>
                <c:pt idx="24">
                  <c:v>147.10000000000002</c:v>
                </c:pt>
                <c:pt idx="25">
                  <c:v>18.2</c:v>
                </c:pt>
                <c:pt idx="26">
                  <c:v>136.1</c:v>
                </c:pt>
                <c:pt idx="27">
                  <c:v>99.8</c:v>
                </c:pt>
                <c:pt idx="28">
                  <c:v>55.499999999999993</c:v>
                </c:pt>
                <c:pt idx="29">
                  <c:v>147.89999999999998</c:v>
                </c:pt>
                <c:pt idx="30">
                  <c:v>148.79999999999998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37496"/>
        <c:axId val="1015431616"/>
        <c:axId val="1017392376"/>
      </c:bar3DChart>
      <c:catAx>
        <c:axId val="101543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16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3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7496"/>
        <c:crossesAt val="1"/>
        <c:crossBetween val="between"/>
      </c:valAx>
      <c:serAx>
        <c:axId val="1017392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316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'Okt20'!$C$54:$AG$54</c:f>
              <c:numCache>
                <c:formatCode>0.0</c:formatCode>
                <c:ptCount val="31"/>
                <c:pt idx="0">
                  <c:v>21.6</c:v>
                </c:pt>
                <c:pt idx="1">
                  <c:v>21.4</c:v>
                </c:pt>
                <c:pt idx="2">
                  <c:v>49.8</c:v>
                </c:pt>
                <c:pt idx="3">
                  <c:v>37.9</c:v>
                </c:pt>
                <c:pt idx="4">
                  <c:v>25.4</c:v>
                </c:pt>
                <c:pt idx="5">
                  <c:v>27.4</c:v>
                </c:pt>
                <c:pt idx="6">
                  <c:v>34.799999999999997</c:v>
                </c:pt>
                <c:pt idx="7">
                  <c:v>58.6</c:v>
                </c:pt>
                <c:pt idx="8">
                  <c:v>42.1</c:v>
                </c:pt>
                <c:pt idx="9">
                  <c:v>15.3</c:v>
                </c:pt>
                <c:pt idx="10">
                  <c:v>28.4</c:v>
                </c:pt>
                <c:pt idx="11">
                  <c:v>43.7</c:v>
                </c:pt>
                <c:pt idx="12">
                  <c:v>44.2</c:v>
                </c:pt>
                <c:pt idx="13">
                  <c:v>39.9</c:v>
                </c:pt>
                <c:pt idx="14">
                  <c:v>26.2</c:v>
                </c:pt>
                <c:pt idx="15">
                  <c:v>27.8</c:v>
                </c:pt>
                <c:pt idx="16">
                  <c:v>18.399999999999999</c:v>
                </c:pt>
                <c:pt idx="17">
                  <c:v>25.4</c:v>
                </c:pt>
                <c:pt idx="18">
                  <c:v>50.5</c:v>
                </c:pt>
                <c:pt idx="19">
                  <c:v>40.5</c:v>
                </c:pt>
                <c:pt idx="20">
                  <c:v>29.3</c:v>
                </c:pt>
                <c:pt idx="21">
                  <c:v>24.4</c:v>
                </c:pt>
                <c:pt idx="22">
                  <c:v>8.1</c:v>
                </c:pt>
                <c:pt idx="23">
                  <c:v>41.1</c:v>
                </c:pt>
                <c:pt idx="24">
                  <c:v>44.5</c:v>
                </c:pt>
                <c:pt idx="25">
                  <c:v>5.3</c:v>
                </c:pt>
                <c:pt idx="26">
                  <c:v>42</c:v>
                </c:pt>
                <c:pt idx="27">
                  <c:v>31.3</c:v>
                </c:pt>
                <c:pt idx="28">
                  <c:v>16.399999999999999</c:v>
                </c:pt>
                <c:pt idx="29">
                  <c:v>45.7</c:v>
                </c:pt>
                <c:pt idx="30">
                  <c:v>45.8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'Okt20'!$C$55:$AG$55</c:f>
              <c:numCache>
                <c:formatCode>0.0</c:formatCode>
                <c:ptCount val="31"/>
                <c:pt idx="0">
                  <c:v>21.2</c:v>
                </c:pt>
                <c:pt idx="1">
                  <c:v>20.8</c:v>
                </c:pt>
                <c:pt idx="2">
                  <c:v>48.3</c:v>
                </c:pt>
                <c:pt idx="3">
                  <c:v>37.700000000000003</c:v>
                </c:pt>
                <c:pt idx="4">
                  <c:v>25</c:v>
                </c:pt>
                <c:pt idx="5">
                  <c:v>26.9</c:v>
                </c:pt>
                <c:pt idx="6">
                  <c:v>33.9</c:v>
                </c:pt>
                <c:pt idx="7">
                  <c:v>57.7</c:v>
                </c:pt>
                <c:pt idx="8">
                  <c:v>41.6</c:v>
                </c:pt>
                <c:pt idx="9">
                  <c:v>14.9</c:v>
                </c:pt>
                <c:pt idx="10">
                  <c:v>28</c:v>
                </c:pt>
                <c:pt idx="11">
                  <c:v>42.3</c:v>
                </c:pt>
                <c:pt idx="12">
                  <c:v>43.9</c:v>
                </c:pt>
                <c:pt idx="13">
                  <c:v>39.700000000000003</c:v>
                </c:pt>
                <c:pt idx="14">
                  <c:v>26</c:v>
                </c:pt>
                <c:pt idx="15">
                  <c:v>27.5</c:v>
                </c:pt>
                <c:pt idx="16">
                  <c:v>18</c:v>
                </c:pt>
                <c:pt idx="17">
                  <c:v>25</c:v>
                </c:pt>
                <c:pt idx="18">
                  <c:v>50</c:v>
                </c:pt>
                <c:pt idx="19">
                  <c:v>40</c:v>
                </c:pt>
                <c:pt idx="20">
                  <c:v>28.6</c:v>
                </c:pt>
                <c:pt idx="21">
                  <c:v>24.1</c:v>
                </c:pt>
                <c:pt idx="22">
                  <c:v>7.9</c:v>
                </c:pt>
                <c:pt idx="23">
                  <c:v>40.700000000000003</c:v>
                </c:pt>
                <c:pt idx="24">
                  <c:v>44.4</c:v>
                </c:pt>
                <c:pt idx="25">
                  <c:v>5.0999999999999996</c:v>
                </c:pt>
                <c:pt idx="26">
                  <c:v>41.3</c:v>
                </c:pt>
                <c:pt idx="27">
                  <c:v>30.9</c:v>
                </c:pt>
                <c:pt idx="28">
                  <c:v>15.9</c:v>
                </c:pt>
                <c:pt idx="29">
                  <c:v>45.4</c:v>
                </c:pt>
                <c:pt idx="30">
                  <c:v>45.3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'Okt20'!$C$56:$AG$56</c:f>
              <c:numCache>
                <c:formatCode>0.0</c:formatCode>
                <c:ptCount val="31"/>
                <c:pt idx="0">
                  <c:v>20.6</c:v>
                </c:pt>
                <c:pt idx="1">
                  <c:v>20.100000000000001</c:v>
                </c:pt>
                <c:pt idx="2">
                  <c:v>40.200000000000003</c:v>
                </c:pt>
                <c:pt idx="3">
                  <c:v>37</c:v>
                </c:pt>
                <c:pt idx="4">
                  <c:v>24.1</c:v>
                </c:pt>
                <c:pt idx="5">
                  <c:v>25.9</c:v>
                </c:pt>
                <c:pt idx="6">
                  <c:v>31.1</c:v>
                </c:pt>
                <c:pt idx="7">
                  <c:v>51.6</c:v>
                </c:pt>
                <c:pt idx="8">
                  <c:v>38.5</c:v>
                </c:pt>
                <c:pt idx="9">
                  <c:v>13.5</c:v>
                </c:pt>
                <c:pt idx="10">
                  <c:v>27.2</c:v>
                </c:pt>
                <c:pt idx="11">
                  <c:v>36.9</c:v>
                </c:pt>
                <c:pt idx="12">
                  <c:v>41.1</c:v>
                </c:pt>
                <c:pt idx="13">
                  <c:v>36.700000000000003</c:v>
                </c:pt>
                <c:pt idx="14">
                  <c:v>25.4</c:v>
                </c:pt>
                <c:pt idx="15">
                  <c:v>26.5</c:v>
                </c:pt>
                <c:pt idx="16">
                  <c:v>17.399999999999999</c:v>
                </c:pt>
                <c:pt idx="17">
                  <c:v>24.3</c:v>
                </c:pt>
                <c:pt idx="18">
                  <c:v>45.5</c:v>
                </c:pt>
                <c:pt idx="19">
                  <c:v>37.4</c:v>
                </c:pt>
                <c:pt idx="20">
                  <c:v>26.7</c:v>
                </c:pt>
                <c:pt idx="21">
                  <c:v>23.5</c:v>
                </c:pt>
                <c:pt idx="22">
                  <c:v>7.8</c:v>
                </c:pt>
                <c:pt idx="23">
                  <c:v>36</c:v>
                </c:pt>
                <c:pt idx="24">
                  <c:v>40.200000000000003</c:v>
                </c:pt>
                <c:pt idx="25">
                  <c:v>5</c:v>
                </c:pt>
                <c:pt idx="26">
                  <c:v>36.4</c:v>
                </c:pt>
                <c:pt idx="27">
                  <c:v>25.9</c:v>
                </c:pt>
                <c:pt idx="28">
                  <c:v>15.3</c:v>
                </c:pt>
                <c:pt idx="29">
                  <c:v>39.1</c:v>
                </c:pt>
                <c:pt idx="30">
                  <c:v>39.6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'Okt20'!$C$57:$AG$57</c:f>
              <c:numCache>
                <c:formatCode>0.0</c:formatCode>
                <c:ptCount val="31"/>
                <c:pt idx="0">
                  <c:v>11.6</c:v>
                </c:pt>
                <c:pt idx="1">
                  <c:v>10.5</c:v>
                </c:pt>
                <c:pt idx="2">
                  <c:v>17.899999999999999</c:v>
                </c:pt>
                <c:pt idx="3">
                  <c:v>20.2</c:v>
                </c:pt>
                <c:pt idx="4">
                  <c:v>12</c:v>
                </c:pt>
                <c:pt idx="5">
                  <c:v>12.3</c:v>
                </c:pt>
                <c:pt idx="6">
                  <c:v>15</c:v>
                </c:pt>
                <c:pt idx="7">
                  <c:v>24.4</c:v>
                </c:pt>
                <c:pt idx="8">
                  <c:v>18.3</c:v>
                </c:pt>
                <c:pt idx="9">
                  <c:v>6.8</c:v>
                </c:pt>
                <c:pt idx="10">
                  <c:v>14.7</c:v>
                </c:pt>
                <c:pt idx="11">
                  <c:v>17.7</c:v>
                </c:pt>
                <c:pt idx="12">
                  <c:v>22</c:v>
                </c:pt>
                <c:pt idx="13">
                  <c:v>17</c:v>
                </c:pt>
                <c:pt idx="14">
                  <c:v>13.7</c:v>
                </c:pt>
                <c:pt idx="15">
                  <c:v>13.2</c:v>
                </c:pt>
                <c:pt idx="16">
                  <c:v>8.8000000000000007</c:v>
                </c:pt>
                <c:pt idx="17">
                  <c:v>12.6</c:v>
                </c:pt>
                <c:pt idx="18">
                  <c:v>20.399999999999999</c:v>
                </c:pt>
                <c:pt idx="19">
                  <c:v>17</c:v>
                </c:pt>
                <c:pt idx="20">
                  <c:v>13.3</c:v>
                </c:pt>
                <c:pt idx="21">
                  <c:v>12.6</c:v>
                </c:pt>
                <c:pt idx="22">
                  <c:v>4.2</c:v>
                </c:pt>
                <c:pt idx="23">
                  <c:v>16.7</c:v>
                </c:pt>
                <c:pt idx="24">
                  <c:v>18</c:v>
                </c:pt>
                <c:pt idx="25">
                  <c:v>2.8</c:v>
                </c:pt>
                <c:pt idx="26">
                  <c:v>16.399999999999999</c:v>
                </c:pt>
                <c:pt idx="27">
                  <c:v>11.7</c:v>
                </c:pt>
                <c:pt idx="28">
                  <c:v>7.9</c:v>
                </c:pt>
                <c:pt idx="29">
                  <c:v>17.7</c:v>
                </c:pt>
                <c:pt idx="30">
                  <c:v>18.100000000000001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41808"/>
        <c:axId val="1015442200"/>
      </c:barChart>
      <c:catAx>
        <c:axId val="101544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2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42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180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'Nov20'!$C$3:$AG$3</c:f>
              <c:numCache>
                <c:formatCode>0.0</c:formatCode>
                <c:ptCount val="31"/>
                <c:pt idx="0">
                  <c:v>17</c:v>
                </c:pt>
                <c:pt idx="1">
                  <c:v>29.5</c:v>
                </c:pt>
                <c:pt idx="2">
                  <c:v>32.299999999999997</c:v>
                </c:pt>
                <c:pt idx="3">
                  <c:v>11</c:v>
                </c:pt>
                <c:pt idx="4">
                  <c:v>4.4000000000000004</c:v>
                </c:pt>
                <c:pt idx="5">
                  <c:v>26.3</c:v>
                </c:pt>
                <c:pt idx="6">
                  <c:v>25.4</c:v>
                </c:pt>
                <c:pt idx="7">
                  <c:v>28.5</c:v>
                </c:pt>
                <c:pt idx="8">
                  <c:v>24.4</c:v>
                </c:pt>
                <c:pt idx="9">
                  <c:v>24.8</c:v>
                </c:pt>
                <c:pt idx="10">
                  <c:v>14.8</c:v>
                </c:pt>
                <c:pt idx="11">
                  <c:v>25.4</c:v>
                </c:pt>
                <c:pt idx="12">
                  <c:v>30.9</c:v>
                </c:pt>
                <c:pt idx="13">
                  <c:v>24.1</c:v>
                </c:pt>
                <c:pt idx="14">
                  <c:v>26.5</c:v>
                </c:pt>
                <c:pt idx="15">
                  <c:v>33.1</c:v>
                </c:pt>
                <c:pt idx="16">
                  <c:v>22</c:v>
                </c:pt>
                <c:pt idx="17">
                  <c:v>24.1</c:v>
                </c:pt>
                <c:pt idx="18">
                  <c:v>11.9</c:v>
                </c:pt>
                <c:pt idx="19">
                  <c:v>23.6</c:v>
                </c:pt>
                <c:pt idx="20">
                  <c:v>27</c:v>
                </c:pt>
                <c:pt idx="21">
                  <c:v>26</c:v>
                </c:pt>
                <c:pt idx="22">
                  <c:v>31.6</c:v>
                </c:pt>
                <c:pt idx="23">
                  <c:v>22.8</c:v>
                </c:pt>
                <c:pt idx="24">
                  <c:v>7.9</c:v>
                </c:pt>
                <c:pt idx="25">
                  <c:v>27.8</c:v>
                </c:pt>
                <c:pt idx="26">
                  <c:v>9</c:v>
                </c:pt>
                <c:pt idx="27">
                  <c:v>6.2</c:v>
                </c:pt>
                <c:pt idx="28">
                  <c:v>3.4</c:v>
                </c:pt>
                <c:pt idx="29">
                  <c:v>3.5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'Nov20'!$C$4:$AG$4</c:f>
              <c:numCache>
                <c:formatCode>0.0</c:formatCode>
                <c:ptCount val="31"/>
                <c:pt idx="0">
                  <c:v>60.5</c:v>
                </c:pt>
                <c:pt idx="1">
                  <c:v>106.00000000000001</c:v>
                </c:pt>
                <c:pt idx="2">
                  <c:v>49</c:v>
                </c:pt>
                <c:pt idx="3">
                  <c:v>30.1</c:v>
                </c:pt>
                <c:pt idx="4">
                  <c:v>22.000000000000004</c:v>
                </c:pt>
                <c:pt idx="5">
                  <c:v>72.3</c:v>
                </c:pt>
                <c:pt idx="6">
                  <c:v>78</c:v>
                </c:pt>
                <c:pt idx="7">
                  <c:v>100</c:v>
                </c:pt>
                <c:pt idx="8">
                  <c:v>122.60000000000002</c:v>
                </c:pt>
                <c:pt idx="9">
                  <c:v>118.6</c:v>
                </c:pt>
                <c:pt idx="10">
                  <c:v>52.8</c:v>
                </c:pt>
                <c:pt idx="11">
                  <c:v>104.9</c:v>
                </c:pt>
                <c:pt idx="12">
                  <c:v>109.3</c:v>
                </c:pt>
                <c:pt idx="13">
                  <c:v>117.3</c:v>
                </c:pt>
                <c:pt idx="14">
                  <c:v>106.30000000000001</c:v>
                </c:pt>
                <c:pt idx="15">
                  <c:v>90.5</c:v>
                </c:pt>
                <c:pt idx="16">
                  <c:v>101.6</c:v>
                </c:pt>
                <c:pt idx="17">
                  <c:v>116.1</c:v>
                </c:pt>
                <c:pt idx="18">
                  <c:v>24.4</c:v>
                </c:pt>
                <c:pt idx="19">
                  <c:v>40.600000000000009</c:v>
                </c:pt>
                <c:pt idx="20">
                  <c:v>109.9</c:v>
                </c:pt>
                <c:pt idx="21">
                  <c:v>104.6</c:v>
                </c:pt>
                <c:pt idx="22">
                  <c:v>84.699999999999989</c:v>
                </c:pt>
                <c:pt idx="23">
                  <c:v>99.8</c:v>
                </c:pt>
                <c:pt idx="24">
                  <c:v>28.599999999999998</c:v>
                </c:pt>
                <c:pt idx="25">
                  <c:v>65.800000000000011</c:v>
                </c:pt>
                <c:pt idx="26">
                  <c:v>35.1</c:v>
                </c:pt>
                <c:pt idx="27">
                  <c:v>25.799999999999997</c:v>
                </c:pt>
                <c:pt idx="28">
                  <c:v>15.299999999999999</c:v>
                </c:pt>
                <c:pt idx="29">
                  <c:v>16.7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42592"/>
        <c:axId val="1015433184"/>
        <c:axId val="1017388560"/>
      </c:bar3DChart>
      <c:catAx>
        <c:axId val="10154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331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3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2592"/>
        <c:crossesAt val="1"/>
        <c:crossBetween val="between"/>
      </c:valAx>
      <c:serAx>
        <c:axId val="101738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331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'Nov20'!$C$54:$AG$54</c:f>
              <c:numCache>
                <c:formatCode>0.0</c:formatCode>
                <c:ptCount val="31"/>
                <c:pt idx="0">
                  <c:v>17.8</c:v>
                </c:pt>
                <c:pt idx="1">
                  <c:v>31.6</c:v>
                </c:pt>
                <c:pt idx="2">
                  <c:v>14.1</c:v>
                </c:pt>
                <c:pt idx="3">
                  <c:v>8.6999999999999993</c:v>
                </c:pt>
                <c:pt idx="4">
                  <c:v>6.4</c:v>
                </c:pt>
                <c:pt idx="5">
                  <c:v>22.9</c:v>
                </c:pt>
                <c:pt idx="6">
                  <c:v>23.7</c:v>
                </c:pt>
                <c:pt idx="7">
                  <c:v>30.7</c:v>
                </c:pt>
                <c:pt idx="8">
                  <c:v>38.200000000000003</c:v>
                </c:pt>
                <c:pt idx="9">
                  <c:v>37</c:v>
                </c:pt>
                <c:pt idx="10">
                  <c:v>15.5</c:v>
                </c:pt>
                <c:pt idx="11">
                  <c:v>32.1</c:v>
                </c:pt>
                <c:pt idx="12">
                  <c:v>33.4</c:v>
                </c:pt>
                <c:pt idx="13">
                  <c:v>37.1</c:v>
                </c:pt>
                <c:pt idx="14">
                  <c:v>33.200000000000003</c:v>
                </c:pt>
                <c:pt idx="15">
                  <c:v>27.6</c:v>
                </c:pt>
                <c:pt idx="16">
                  <c:v>31.6</c:v>
                </c:pt>
                <c:pt idx="17">
                  <c:v>37</c:v>
                </c:pt>
                <c:pt idx="18">
                  <c:v>7.1</c:v>
                </c:pt>
                <c:pt idx="19">
                  <c:v>11.9</c:v>
                </c:pt>
                <c:pt idx="20">
                  <c:v>34.9</c:v>
                </c:pt>
                <c:pt idx="21">
                  <c:v>33</c:v>
                </c:pt>
                <c:pt idx="22">
                  <c:v>25.7</c:v>
                </c:pt>
                <c:pt idx="23">
                  <c:v>31.5</c:v>
                </c:pt>
                <c:pt idx="24">
                  <c:v>8.3000000000000007</c:v>
                </c:pt>
                <c:pt idx="25">
                  <c:v>20.6</c:v>
                </c:pt>
                <c:pt idx="26">
                  <c:v>10.199999999999999</c:v>
                </c:pt>
                <c:pt idx="27">
                  <c:v>7.5</c:v>
                </c:pt>
                <c:pt idx="28">
                  <c:v>4.4000000000000004</c:v>
                </c:pt>
                <c:pt idx="29">
                  <c:v>4.8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'Nov20'!$C$55:$AG$55</c:f>
              <c:numCache>
                <c:formatCode>0.0</c:formatCode>
                <c:ptCount val="31"/>
                <c:pt idx="0">
                  <c:v>17.5</c:v>
                </c:pt>
                <c:pt idx="1">
                  <c:v>31.6</c:v>
                </c:pt>
                <c:pt idx="2">
                  <c:v>13.9</c:v>
                </c:pt>
                <c:pt idx="3">
                  <c:v>8.5</c:v>
                </c:pt>
                <c:pt idx="4">
                  <c:v>6.2</c:v>
                </c:pt>
                <c:pt idx="5">
                  <c:v>22.2</c:v>
                </c:pt>
                <c:pt idx="6">
                  <c:v>23.3</c:v>
                </c:pt>
                <c:pt idx="7">
                  <c:v>30.4</c:v>
                </c:pt>
                <c:pt idx="8">
                  <c:v>38.1</c:v>
                </c:pt>
                <c:pt idx="9">
                  <c:v>36.6</c:v>
                </c:pt>
                <c:pt idx="10">
                  <c:v>15.2</c:v>
                </c:pt>
                <c:pt idx="11">
                  <c:v>32.1</c:v>
                </c:pt>
                <c:pt idx="12">
                  <c:v>33.200000000000003</c:v>
                </c:pt>
                <c:pt idx="13">
                  <c:v>36.9</c:v>
                </c:pt>
                <c:pt idx="14">
                  <c:v>33.1</c:v>
                </c:pt>
                <c:pt idx="15">
                  <c:v>27.3</c:v>
                </c:pt>
                <c:pt idx="16">
                  <c:v>31.4</c:v>
                </c:pt>
                <c:pt idx="17">
                  <c:v>37.1</c:v>
                </c:pt>
                <c:pt idx="18">
                  <c:v>6.9</c:v>
                </c:pt>
                <c:pt idx="19">
                  <c:v>11.7</c:v>
                </c:pt>
                <c:pt idx="20">
                  <c:v>35</c:v>
                </c:pt>
                <c:pt idx="21">
                  <c:v>33</c:v>
                </c:pt>
                <c:pt idx="22">
                  <c:v>25.5</c:v>
                </c:pt>
                <c:pt idx="23">
                  <c:v>31.4</c:v>
                </c:pt>
                <c:pt idx="24">
                  <c:v>8.1</c:v>
                </c:pt>
                <c:pt idx="25">
                  <c:v>20.3</c:v>
                </c:pt>
                <c:pt idx="26">
                  <c:v>9.9</c:v>
                </c:pt>
                <c:pt idx="27">
                  <c:v>7.3</c:v>
                </c:pt>
                <c:pt idx="28">
                  <c:v>4.3</c:v>
                </c:pt>
                <c:pt idx="29">
                  <c:v>4.7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'Nov20'!$C$56:$AG$56</c:f>
              <c:numCache>
                <c:formatCode>0.0</c:formatCode>
                <c:ptCount val="31"/>
                <c:pt idx="0">
                  <c:v>16.7</c:v>
                </c:pt>
                <c:pt idx="1">
                  <c:v>29.1</c:v>
                </c:pt>
                <c:pt idx="2">
                  <c:v>13.5</c:v>
                </c:pt>
                <c:pt idx="3">
                  <c:v>8.3000000000000007</c:v>
                </c:pt>
                <c:pt idx="4">
                  <c:v>6.1</c:v>
                </c:pt>
                <c:pt idx="5">
                  <c:v>18.399999999999999</c:v>
                </c:pt>
                <c:pt idx="6">
                  <c:v>21.2</c:v>
                </c:pt>
                <c:pt idx="7">
                  <c:v>27.7</c:v>
                </c:pt>
                <c:pt idx="8">
                  <c:v>33.4</c:v>
                </c:pt>
                <c:pt idx="9">
                  <c:v>32.299999999999997</c:v>
                </c:pt>
                <c:pt idx="10">
                  <c:v>14.6</c:v>
                </c:pt>
                <c:pt idx="11">
                  <c:v>29.5</c:v>
                </c:pt>
                <c:pt idx="12">
                  <c:v>30.5</c:v>
                </c:pt>
                <c:pt idx="13">
                  <c:v>32.1</c:v>
                </c:pt>
                <c:pt idx="14">
                  <c:v>29.6</c:v>
                </c:pt>
                <c:pt idx="15">
                  <c:v>24.6</c:v>
                </c:pt>
                <c:pt idx="16">
                  <c:v>28</c:v>
                </c:pt>
                <c:pt idx="17">
                  <c:v>31.9</c:v>
                </c:pt>
                <c:pt idx="18">
                  <c:v>6.7</c:v>
                </c:pt>
                <c:pt idx="19">
                  <c:v>11.3</c:v>
                </c:pt>
                <c:pt idx="20">
                  <c:v>30.6</c:v>
                </c:pt>
                <c:pt idx="21">
                  <c:v>29.6</c:v>
                </c:pt>
                <c:pt idx="22">
                  <c:v>23.9</c:v>
                </c:pt>
                <c:pt idx="23">
                  <c:v>28.4</c:v>
                </c:pt>
                <c:pt idx="24">
                  <c:v>7.9</c:v>
                </c:pt>
                <c:pt idx="25">
                  <c:v>17.399999999999999</c:v>
                </c:pt>
                <c:pt idx="26">
                  <c:v>9.6999999999999993</c:v>
                </c:pt>
                <c:pt idx="27">
                  <c:v>7.1</c:v>
                </c:pt>
                <c:pt idx="28">
                  <c:v>4.2</c:v>
                </c:pt>
                <c:pt idx="29">
                  <c:v>4.5999999999999996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'Nov20'!$C$57:$AG$57</c:f>
              <c:numCache>
                <c:formatCode>0.0</c:formatCode>
                <c:ptCount val="31"/>
                <c:pt idx="0">
                  <c:v>8.5</c:v>
                </c:pt>
                <c:pt idx="1">
                  <c:v>13.7</c:v>
                </c:pt>
                <c:pt idx="2">
                  <c:v>7.5</c:v>
                </c:pt>
                <c:pt idx="3">
                  <c:v>4.5999999999999996</c:v>
                </c:pt>
                <c:pt idx="4">
                  <c:v>3.3</c:v>
                </c:pt>
                <c:pt idx="5">
                  <c:v>8.8000000000000007</c:v>
                </c:pt>
                <c:pt idx="6">
                  <c:v>9.8000000000000007</c:v>
                </c:pt>
                <c:pt idx="7">
                  <c:v>11.2</c:v>
                </c:pt>
                <c:pt idx="8">
                  <c:v>12.9</c:v>
                </c:pt>
                <c:pt idx="9">
                  <c:v>12.7</c:v>
                </c:pt>
                <c:pt idx="10">
                  <c:v>7.5</c:v>
                </c:pt>
                <c:pt idx="11">
                  <c:v>11.2</c:v>
                </c:pt>
                <c:pt idx="12">
                  <c:v>12.2</c:v>
                </c:pt>
                <c:pt idx="13">
                  <c:v>11.2</c:v>
                </c:pt>
                <c:pt idx="14">
                  <c:v>10.4</c:v>
                </c:pt>
                <c:pt idx="15">
                  <c:v>11</c:v>
                </c:pt>
                <c:pt idx="16">
                  <c:v>10.6</c:v>
                </c:pt>
                <c:pt idx="17">
                  <c:v>10.1</c:v>
                </c:pt>
                <c:pt idx="18">
                  <c:v>3.7</c:v>
                </c:pt>
                <c:pt idx="19">
                  <c:v>5.7</c:v>
                </c:pt>
                <c:pt idx="20">
                  <c:v>9.4</c:v>
                </c:pt>
                <c:pt idx="21">
                  <c:v>9</c:v>
                </c:pt>
                <c:pt idx="22">
                  <c:v>9.6</c:v>
                </c:pt>
                <c:pt idx="23">
                  <c:v>8.5</c:v>
                </c:pt>
                <c:pt idx="24">
                  <c:v>4.3</c:v>
                </c:pt>
                <c:pt idx="25">
                  <c:v>7.5</c:v>
                </c:pt>
                <c:pt idx="26">
                  <c:v>5.3</c:v>
                </c:pt>
                <c:pt idx="27">
                  <c:v>3.9</c:v>
                </c:pt>
                <c:pt idx="28">
                  <c:v>2.4</c:v>
                </c:pt>
                <c:pt idx="29">
                  <c:v>2.6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48080"/>
        <c:axId val="1015444552"/>
      </c:barChart>
      <c:catAx>
        <c:axId val="101544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4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445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808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2020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'Dez20'!$C$3:$AG$3</c:f>
              <c:numCache>
                <c:formatCode>0.0</c:formatCode>
                <c:ptCount val="31"/>
                <c:pt idx="0">
                  <c:v>1.9</c:v>
                </c:pt>
                <c:pt idx="1">
                  <c:v>3.6</c:v>
                </c:pt>
                <c:pt idx="2">
                  <c:v>22.3</c:v>
                </c:pt>
                <c:pt idx="3">
                  <c:v>17.2</c:v>
                </c:pt>
                <c:pt idx="4">
                  <c:v>5.6</c:v>
                </c:pt>
                <c:pt idx="5">
                  <c:v>2</c:v>
                </c:pt>
                <c:pt idx="6">
                  <c:v>13.5</c:v>
                </c:pt>
                <c:pt idx="7">
                  <c:v>7</c:v>
                </c:pt>
                <c:pt idx="8">
                  <c:v>1.3</c:v>
                </c:pt>
                <c:pt idx="9">
                  <c:v>1.2</c:v>
                </c:pt>
                <c:pt idx="10">
                  <c:v>2.1</c:v>
                </c:pt>
                <c:pt idx="11">
                  <c:v>4.7</c:v>
                </c:pt>
                <c:pt idx="12">
                  <c:v>9.4</c:v>
                </c:pt>
                <c:pt idx="13">
                  <c:v>23.2</c:v>
                </c:pt>
                <c:pt idx="14">
                  <c:v>19.2</c:v>
                </c:pt>
                <c:pt idx="15">
                  <c:v>13.5</c:v>
                </c:pt>
                <c:pt idx="16">
                  <c:v>28.5</c:v>
                </c:pt>
                <c:pt idx="17">
                  <c:v>26.3</c:v>
                </c:pt>
                <c:pt idx="18">
                  <c:v>25.8</c:v>
                </c:pt>
                <c:pt idx="19">
                  <c:v>13.9</c:v>
                </c:pt>
                <c:pt idx="20">
                  <c:v>10</c:v>
                </c:pt>
                <c:pt idx="21">
                  <c:v>26.9</c:v>
                </c:pt>
                <c:pt idx="22">
                  <c:v>16.5</c:v>
                </c:pt>
                <c:pt idx="23">
                  <c:v>10</c:v>
                </c:pt>
                <c:pt idx="24">
                  <c:v>6.9</c:v>
                </c:pt>
                <c:pt idx="25">
                  <c:v>23.5</c:v>
                </c:pt>
                <c:pt idx="26">
                  <c:v>9.6</c:v>
                </c:pt>
                <c:pt idx="27">
                  <c:v>19.899999999999999</c:v>
                </c:pt>
                <c:pt idx="28">
                  <c:v>22.9</c:v>
                </c:pt>
                <c:pt idx="29">
                  <c:v>25.8</c:v>
                </c:pt>
                <c:pt idx="30">
                  <c:v>29.8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'Dez20'!$C$4:$AG$4</c:f>
              <c:numCache>
                <c:formatCode>0.0</c:formatCode>
                <c:ptCount val="31"/>
                <c:pt idx="0">
                  <c:v>5.4</c:v>
                </c:pt>
                <c:pt idx="1">
                  <c:v>11.6</c:v>
                </c:pt>
                <c:pt idx="2">
                  <c:v>79.300000000000011</c:v>
                </c:pt>
                <c:pt idx="3">
                  <c:v>30.6</c:v>
                </c:pt>
                <c:pt idx="4">
                  <c:v>13.299999999999999</c:v>
                </c:pt>
                <c:pt idx="5">
                  <c:v>8.5</c:v>
                </c:pt>
                <c:pt idx="6">
                  <c:v>25.9</c:v>
                </c:pt>
                <c:pt idx="7">
                  <c:v>25.3</c:v>
                </c:pt>
                <c:pt idx="8">
                  <c:v>5.3999999999999995</c:v>
                </c:pt>
                <c:pt idx="9">
                  <c:v>5</c:v>
                </c:pt>
                <c:pt idx="10">
                  <c:v>7</c:v>
                </c:pt>
                <c:pt idx="11">
                  <c:v>14.9</c:v>
                </c:pt>
                <c:pt idx="12">
                  <c:v>37.4</c:v>
                </c:pt>
                <c:pt idx="13">
                  <c:v>63.100000000000009</c:v>
                </c:pt>
                <c:pt idx="14">
                  <c:v>28.499999999999996</c:v>
                </c:pt>
                <c:pt idx="15">
                  <c:v>32.9</c:v>
                </c:pt>
                <c:pt idx="16">
                  <c:v>56.500000000000007</c:v>
                </c:pt>
                <c:pt idx="17">
                  <c:v>90.399999999999991</c:v>
                </c:pt>
                <c:pt idx="18">
                  <c:v>52.5</c:v>
                </c:pt>
                <c:pt idx="19">
                  <c:v>45.199999999999996</c:v>
                </c:pt>
                <c:pt idx="20">
                  <c:v>28.299999999999997</c:v>
                </c:pt>
                <c:pt idx="21">
                  <c:v>73.599999999999994</c:v>
                </c:pt>
                <c:pt idx="22">
                  <c:v>44.3</c:v>
                </c:pt>
                <c:pt idx="23">
                  <c:v>36.6</c:v>
                </c:pt>
                <c:pt idx="24">
                  <c:v>21.7</c:v>
                </c:pt>
                <c:pt idx="25">
                  <c:v>81.200000000000017</c:v>
                </c:pt>
                <c:pt idx="26">
                  <c:v>39.1</c:v>
                </c:pt>
                <c:pt idx="27">
                  <c:v>36.9</c:v>
                </c:pt>
                <c:pt idx="28">
                  <c:v>56.900000000000006</c:v>
                </c:pt>
                <c:pt idx="29">
                  <c:v>51.3</c:v>
                </c:pt>
                <c:pt idx="30">
                  <c:v>54.4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47688"/>
        <c:axId val="1015449648"/>
        <c:axId val="1017393648"/>
      </c:bar3DChart>
      <c:catAx>
        <c:axId val="101544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96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4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7688"/>
        <c:crossesAt val="1"/>
        <c:crossBetween val="between"/>
      </c:valAx>
      <c:serAx>
        <c:axId val="101739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496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'Dez14'!$C$54:$AG$54</c:f>
              <c:numCache>
                <c:formatCode>0.0</c:formatCode>
                <c:ptCount val="31"/>
                <c:pt idx="0">
                  <c:v>5.6</c:v>
                </c:pt>
                <c:pt idx="1">
                  <c:v>9.9</c:v>
                </c:pt>
                <c:pt idx="2">
                  <c:v>8.1999999999999993</c:v>
                </c:pt>
                <c:pt idx="3">
                  <c:v>6.8</c:v>
                </c:pt>
                <c:pt idx="4">
                  <c:v>4.8</c:v>
                </c:pt>
                <c:pt idx="5">
                  <c:v>6.6</c:v>
                </c:pt>
                <c:pt idx="6">
                  <c:v>4.5999999999999996</c:v>
                </c:pt>
                <c:pt idx="7">
                  <c:v>10.1</c:v>
                </c:pt>
                <c:pt idx="8">
                  <c:v>8.1999999999999993</c:v>
                </c:pt>
                <c:pt idx="9">
                  <c:v>9.5</c:v>
                </c:pt>
                <c:pt idx="10">
                  <c:v>20.3</c:v>
                </c:pt>
                <c:pt idx="11">
                  <c:v>20</c:v>
                </c:pt>
                <c:pt idx="12">
                  <c:v>19.3</c:v>
                </c:pt>
                <c:pt idx="13">
                  <c:v>7.8</c:v>
                </c:pt>
                <c:pt idx="14">
                  <c:v>12</c:v>
                </c:pt>
                <c:pt idx="15">
                  <c:v>10.6</c:v>
                </c:pt>
                <c:pt idx="16">
                  <c:v>4.4000000000000004</c:v>
                </c:pt>
                <c:pt idx="17">
                  <c:v>3.8</c:v>
                </c:pt>
                <c:pt idx="18">
                  <c:v>22.5</c:v>
                </c:pt>
                <c:pt idx="19">
                  <c:v>30.2</c:v>
                </c:pt>
                <c:pt idx="20">
                  <c:v>27.8</c:v>
                </c:pt>
                <c:pt idx="21">
                  <c:v>25.1</c:v>
                </c:pt>
                <c:pt idx="22">
                  <c:v>30.3</c:v>
                </c:pt>
                <c:pt idx="23">
                  <c:v>27</c:v>
                </c:pt>
                <c:pt idx="24">
                  <c:v>11</c:v>
                </c:pt>
                <c:pt idx="25">
                  <c:v>17.100000000000001</c:v>
                </c:pt>
                <c:pt idx="26">
                  <c:v>1.7</c:v>
                </c:pt>
                <c:pt idx="27">
                  <c:v>1.2</c:v>
                </c:pt>
                <c:pt idx="28">
                  <c:v>1.6</c:v>
                </c:pt>
                <c:pt idx="29">
                  <c:v>0.1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'Dez14'!$C$55:$AG$55</c:f>
              <c:numCache>
                <c:formatCode>0.0</c:formatCode>
                <c:ptCount val="31"/>
                <c:pt idx="0">
                  <c:v>5.5</c:v>
                </c:pt>
                <c:pt idx="1">
                  <c:v>9.6999999999999993</c:v>
                </c:pt>
                <c:pt idx="2">
                  <c:v>8.1</c:v>
                </c:pt>
                <c:pt idx="3">
                  <c:v>6.7</c:v>
                </c:pt>
                <c:pt idx="4">
                  <c:v>4.8</c:v>
                </c:pt>
                <c:pt idx="5">
                  <c:v>6.5</c:v>
                </c:pt>
                <c:pt idx="6">
                  <c:v>4.5</c:v>
                </c:pt>
                <c:pt idx="7">
                  <c:v>10</c:v>
                </c:pt>
                <c:pt idx="8">
                  <c:v>8.1</c:v>
                </c:pt>
                <c:pt idx="9">
                  <c:v>9.3000000000000007</c:v>
                </c:pt>
                <c:pt idx="10">
                  <c:v>20.2</c:v>
                </c:pt>
                <c:pt idx="11">
                  <c:v>20.100000000000001</c:v>
                </c:pt>
                <c:pt idx="12">
                  <c:v>19.2</c:v>
                </c:pt>
                <c:pt idx="13">
                  <c:v>7.7</c:v>
                </c:pt>
                <c:pt idx="14">
                  <c:v>11.8</c:v>
                </c:pt>
                <c:pt idx="15">
                  <c:v>10.5</c:v>
                </c:pt>
                <c:pt idx="16">
                  <c:v>4.3</c:v>
                </c:pt>
                <c:pt idx="17">
                  <c:v>3.7</c:v>
                </c:pt>
                <c:pt idx="18">
                  <c:v>22.4</c:v>
                </c:pt>
                <c:pt idx="19">
                  <c:v>30.2</c:v>
                </c:pt>
                <c:pt idx="20">
                  <c:v>28.2</c:v>
                </c:pt>
                <c:pt idx="21">
                  <c:v>25.2</c:v>
                </c:pt>
                <c:pt idx="22">
                  <c:v>31</c:v>
                </c:pt>
                <c:pt idx="23">
                  <c:v>27.1</c:v>
                </c:pt>
                <c:pt idx="24">
                  <c:v>10.9</c:v>
                </c:pt>
                <c:pt idx="25">
                  <c:v>16.8</c:v>
                </c:pt>
                <c:pt idx="26">
                  <c:v>1.7</c:v>
                </c:pt>
                <c:pt idx="27">
                  <c:v>1.1000000000000001</c:v>
                </c:pt>
                <c:pt idx="28">
                  <c:v>1.6</c:v>
                </c:pt>
                <c:pt idx="29">
                  <c:v>0.4</c:v>
                </c:pt>
                <c:pt idx="30">
                  <c:v>0.1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'Dez14'!$C$56:$AG$56</c:f>
              <c:numCache>
                <c:formatCode>0.0</c:formatCode>
                <c:ptCount val="31"/>
                <c:pt idx="0">
                  <c:v>5.4</c:v>
                </c:pt>
                <c:pt idx="1">
                  <c:v>9.6</c:v>
                </c:pt>
                <c:pt idx="2">
                  <c:v>8</c:v>
                </c:pt>
                <c:pt idx="3">
                  <c:v>6.6</c:v>
                </c:pt>
                <c:pt idx="4">
                  <c:v>4.7</c:v>
                </c:pt>
                <c:pt idx="5">
                  <c:v>6.4</c:v>
                </c:pt>
                <c:pt idx="6">
                  <c:v>4.5</c:v>
                </c:pt>
                <c:pt idx="7">
                  <c:v>9.8000000000000007</c:v>
                </c:pt>
                <c:pt idx="8">
                  <c:v>8</c:v>
                </c:pt>
                <c:pt idx="9">
                  <c:v>9.1999999999999993</c:v>
                </c:pt>
                <c:pt idx="10">
                  <c:v>18.8</c:v>
                </c:pt>
                <c:pt idx="11">
                  <c:v>19.600000000000001</c:v>
                </c:pt>
                <c:pt idx="12">
                  <c:v>17.5</c:v>
                </c:pt>
                <c:pt idx="13">
                  <c:v>7.6</c:v>
                </c:pt>
                <c:pt idx="14">
                  <c:v>11.5</c:v>
                </c:pt>
                <c:pt idx="15">
                  <c:v>10.3</c:v>
                </c:pt>
                <c:pt idx="16">
                  <c:v>4.3</c:v>
                </c:pt>
                <c:pt idx="17">
                  <c:v>3.7</c:v>
                </c:pt>
                <c:pt idx="18">
                  <c:v>20.399999999999999</c:v>
                </c:pt>
                <c:pt idx="19">
                  <c:v>27.2</c:v>
                </c:pt>
                <c:pt idx="20">
                  <c:v>26</c:v>
                </c:pt>
                <c:pt idx="21">
                  <c:v>23.4</c:v>
                </c:pt>
                <c:pt idx="22">
                  <c:v>27.6</c:v>
                </c:pt>
                <c:pt idx="23">
                  <c:v>24.6</c:v>
                </c:pt>
                <c:pt idx="24">
                  <c:v>10.8</c:v>
                </c:pt>
                <c:pt idx="25">
                  <c:v>16.3</c:v>
                </c:pt>
                <c:pt idx="26">
                  <c:v>1.8</c:v>
                </c:pt>
                <c:pt idx="27">
                  <c:v>1.3</c:v>
                </c:pt>
                <c:pt idx="28">
                  <c:v>1.5</c:v>
                </c:pt>
                <c:pt idx="29">
                  <c:v>0.4</c:v>
                </c:pt>
                <c:pt idx="30">
                  <c:v>0.2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'Dez14'!$C$57:$AG$57</c:f>
              <c:numCache>
                <c:formatCode>0.0</c:formatCode>
                <c:ptCount val="31"/>
                <c:pt idx="0">
                  <c:v>3.2</c:v>
                </c:pt>
                <c:pt idx="1">
                  <c:v>5</c:v>
                </c:pt>
                <c:pt idx="2">
                  <c:v>4.2</c:v>
                </c:pt>
                <c:pt idx="3">
                  <c:v>3.5</c:v>
                </c:pt>
                <c:pt idx="4">
                  <c:v>2.6</c:v>
                </c:pt>
                <c:pt idx="5">
                  <c:v>3.6</c:v>
                </c:pt>
                <c:pt idx="6">
                  <c:v>2.5</c:v>
                </c:pt>
                <c:pt idx="7">
                  <c:v>5.2</c:v>
                </c:pt>
                <c:pt idx="8">
                  <c:v>4.4000000000000004</c:v>
                </c:pt>
                <c:pt idx="9">
                  <c:v>4.9000000000000004</c:v>
                </c:pt>
                <c:pt idx="10">
                  <c:v>7.9</c:v>
                </c:pt>
                <c:pt idx="11">
                  <c:v>5.4</c:v>
                </c:pt>
                <c:pt idx="12">
                  <c:v>8</c:v>
                </c:pt>
                <c:pt idx="13">
                  <c:v>4.4000000000000004</c:v>
                </c:pt>
                <c:pt idx="14">
                  <c:v>6</c:v>
                </c:pt>
                <c:pt idx="15">
                  <c:v>5.5</c:v>
                </c:pt>
                <c:pt idx="16">
                  <c:v>2.4</c:v>
                </c:pt>
                <c:pt idx="17">
                  <c:v>2.1</c:v>
                </c:pt>
                <c:pt idx="18">
                  <c:v>8</c:v>
                </c:pt>
                <c:pt idx="19">
                  <c:v>6.9</c:v>
                </c:pt>
                <c:pt idx="20">
                  <c:v>7.5</c:v>
                </c:pt>
                <c:pt idx="21">
                  <c:v>7.2</c:v>
                </c:pt>
                <c:pt idx="22">
                  <c:v>6.7</c:v>
                </c:pt>
                <c:pt idx="23">
                  <c:v>7.9</c:v>
                </c:pt>
                <c:pt idx="24">
                  <c:v>5.7</c:v>
                </c:pt>
                <c:pt idx="25">
                  <c:v>5.3</c:v>
                </c:pt>
                <c:pt idx="26">
                  <c:v>0.9</c:v>
                </c:pt>
                <c:pt idx="27">
                  <c:v>0.4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352504"/>
        <c:axId val="999352896"/>
      </c:barChart>
      <c:catAx>
        <c:axId val="999352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9352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9352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93525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'Dez20'!$C$54:$AG$54</c:f>
              <c:numCache>
                <c:formatCode>0.0</c:formatCode>
                <c:ptCount val="31"/>
                <c:pt idx="0">
                  <c:v>1.6</c:v>
                </c:pt>
                <c:pt idx="1">
                  <c:v>3.4</c:v>
                </c:pt>
                <c:pt idx="2">
                  <c:v>25.4</c:v>
                </c:pt>
                <c:pt idx="3">
                  <c:v>9</c:v>
                </c:pt>
                <c:pt idx="4">
                  <c:v>4</c:v>
                </c:pt>
                <c:pt idx="5">
                  <c:v>2.4</c:v>
                </c:pt>
                <c:pt idx="6">
                  <c:v>8.1999999999999993</c:v>
                </c:pt>
                <c:pt idx="7">
                  <c:v>7.5</c:v>
                </c:pt>
                <c:pt idx="8">
                  <c:v>1.7</c:v>
                </c:pt>
                <c:pt idx="9">
                  <c:v>1.6</c:v>
                </c:pt>
                <c:pt idx="10">
                  <c:v>2.7</c:v>
                </c:pt>
                <c:pt idx="11">
                  <c:v>5.3</c:v>
                </c:pt>
                <c:pt idx="12">
                  <c:v>11.9</c:v>
                </c:pt>
                <c:pt idx="13">
                  <c:v>19.3</c:v>
                </c:pt>
                <c:pt idx="14">
                  <c:v>8.3000000000000007</c:v>
                </c:pt>
                <c:pt idx="15">
                  <c:v>9.5</c:v>
                </c:pt>
                <c:pt idx="16">
                  <c:v>17.3</c:v>
                </c:pt>
                <c:pt idx="17">
                  <c:v>28.8</c:v>
                </c:pt>
                <c:pt idx="18">
                  <c:v>15.6</c:v>
                </c:pt>
                <c:pt idx="19">
                  <c:v>13.4</c:v>
                </c:pt>
                <c:pt idx="20">
                  <c:v>8.3000000000000007</c:v>
                </c:pt>
                <c:pt idx="21">
                  <c:v>22.5</c:v>
                </c:pt>
                <c:pt idx="22">
                  <c:v>13.2</c:v>
                </c:pt>
                <c:pt idx="23">
                  <c:v>10.8</c:v>
                </c:pt>
                <c:pt idx="24">
                  <c:v>6.3</c:v>
                </c:pt>
                <c:pt idx="25">
                  <c:v>25.1</c:v>
                </c:pt>
                <c:pt idx="26">
                  <c:v>11.4</c:v>
                </c:pt>
                <c:pt idx="27">
                  <c:v>11.2</c:v>
                </c:pt>
                <c:pt idx="28">
                  <c:v>17.8</c:v>
                </c:pt>
                <c:pt idx="29">
                  <c:v>16.2</c:v>
                </c:pt>
                <c:pt idx="30">
                  <c:v>16.100000000000001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'Dez20'!$C$55:$AG$55</c:f>
              <c:numCache>
                <c:formatCode>0.0</c:formatCode>
                <c:ptCount val="31"/>
                <c:pt idx="0">
                  <c:v>1.5</c:v>
                </c:pt>
                <c:pt idx="1">
                  <c:v>2.6</c:v>
                </c:pt>
                <c:pt idx="2">
                  <c:v>22.8</c:v>
                </c:pt>
                <c:pt idx="3">
                  <c:v>8.8000000000000007</c:v>
                </c:pt>
                <c:pt idx="4">
                  <c:v>3.7</c:v>
                </c:pt>
                <c:pt idx="5">
                  <c:v>2.5</c:v>
                </c:pt>
                <c:pt idx="6">
                  <c:v>6.4</c:v>
                </c:pt>
                <c:pt idx="7">
                  <c:v>7.5</c:v>
                </c:pt>
                <c:pt idx="8">
                  <c:v>1.5</c:v>
                </c:pt>
                <c:pt idx="9">
                  <c:v>1.4</c:v>
                </c:pt>
                <c:pt idx="10">
                  <c:v>1.7</c:v>
                </c:pt>
                <c:pt idx="11">
                  <c:v>3</c:v>
                </c:pt>
                <c:pt idx="12">
                  <c:v>11.6</c:v>
                </c:pt>
                <c:pt idx="13">
                  <c:v>19.100000000000001</c:v>
                </c:pt>
                <c:pt idx="14">
                  <c:v>8.1</c:v>
                </c:pt>
                <c:pt idx="15">
                  <c:v>9.3000000000000007</c:v>
                </c:pt>
                <c:pt idx="16">
                  <c:v>17.399999999999999</c:v>
                </c:pt>
                <c:pt idx="17">
                  <c:v>29.3</c:v>
                </c:pt>
                <c:pt idx="18">
                  <c:v>15.5</c:v>
                </c:pt>
                <c:pt idx="19">
                  <c:v>13.1</c:v>
                </c:pt>
                <c:pt idx="20">
                  <c:v>8.1</c:v>
                </c:pt>
                <c:pt idx="21">
                  <c:v>22.4</c:v>
                </c:pt>
                <c:pt idx="22">
                  <c:v>13</c:v>
                </c:pt>
                <c:pt idx="23">
                  <c:v>10.5</c:v>
                </c:pt>
                <c:pt idx="24">
                  <c:v>6.1</c:v>
                </c:pt>
                <c:pt idx="25">
                  <c:v>25.3</c:v>
                </c:pt>
                <c:pt idx="26">
                  <c:v>11.1</c:v>
                </c:pt>
                <c:pt idx="27">
                  <c:v>11.1</c:v>
                </c:pt>
                <c:pt idx="28">
                  <c:v>17.600000000000001</c:v>
                </c:pt>
                <c:pt idx="29">
                  <c:v>15.7</c:v>
                </c:pt>
                <c:pt idx="30">
                  <c:v>15.8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'Dez20'!$C$56:$AG$56</c:f>
              <c:numCache>
                <c:formatCode>0.0</c:formatCode>
                <c:ptCount val="31"/>
                <c:pt idx="0">
                  <c:v>1.6</c:v>
                </c:pt>
                <c:pt idx="1">
                  <c:v>3.9</c:v>
                </c:pt>
                <c:pt idx="2">
                  <c:v>25.1</c:v>
                </c:pt>
                <c:pt idx="3">
                  <c:v>8.4</c:v>
                </c:pt>
                <c:pt idx="4">
                  <c:v>3.9</c:v>
                </c:pt>
                <c:pt idx="5">
                  <c:v>2.6</c:v>
                </c:pt>
                <c:pt idx="6">
                  <c:v>9.4</c:v>
                </c:pt>
                <c:pt idx="7">
                  <c:v>8.5</c:v>
                </c:pt>
                <c:pt idx="8">
                  <c:v>1.9</c:v>
                </c:pt>
                <c:pt idx="9">
                  <c:v>1.7</c:v>
                </c:pt>
                <c:pt idx="10">
                  <c:v>2.2999999999999998</c:v>
                </c:pt>
                <c:pt idx="11">
                  <c:v>5.9</c:v>
                </c:pt>
                <c:pt idx="12">
                  <c:v>11.4</c:v>
                </c:pt>
                <c:pt idx="13">
                  <c:v>18.100000000000001</c:v>
                </c:pt>
                <c:pt idx="14">
                  <c:v>7.9</c:v>
                </c:pt>
                <c:pt idx="15">
                  <c:v>9</c:v>
                </c:pt>
                <c:pt idx="16">
                  <c:v>15.1</c:v>
                </c:pt>
                <c:pt idx="17">
                  <c:v>25.5</c:v>
                </c:pt>
                <c:pt idx="18">
                  <c:v>15</c:v>
                </c:pt>
                <c:pt idx="19">
                  <c:v>12.3</c:v>
                </c:pt>
                <c:pt idx="20">
                  <c:v>7.8</c:v>
                </c:pt>
                <c:pt idx="21">
                  <c:v>20.399999999999999</c:v>
                </c:pt>
                <c:pt idx="22">
                  <c:v>12.2</c:v>
                </c:pt>
                <c:pt idx="23">
                  <c:v>10.1</c:v>
                </c:pt>
                <c:pt idx="24">
                  <c:v>6</c:v>
                </c:pt>
                <c:pt idx="25">
                  <c:v>22.9</c:v>
                </c:pt>
                <c:pt idx="26">
                  <c:v>10.9</c:v>
                </c:pt>
                <c:pt idx="27">
                  <c:v>9.6999999999999993</c:v>
                </c:pt>
                <c:pt idx="28">
                  <c:v>16.100000000000001</c:v>
                </c:pt>
                <c:pt idx="29">
                  <c:v>15.5</c:v>
                </c:pt>
                <c:pt idx="30">
                  <c:v>15.1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'Dez20'!$C$57:$AG$57</c:f>
              <c:numCache>
                <c:formatCode>0.0</c:formatCode>
                <c:ptCount val="31"/>
                <c:pt idx="0">
                  <c:v>0.7</c:v>
                </c:pt>
                <c:pt idx="1">
                  <c:v>1.7</c:v>
                </c:pt>
                <c:pt idx="2">
                  <c:v>6</c:v>
                </c:pt>
                <c:pt idx="3">
                  <c:v>4.4000000000000004</c:v>
                </c:pt>
                <c:pt idx="4">
                  <c:v>1.7</c:v>
                </c:pt>
                <c:pt idx="5">
                  <c:v>1</c:v>
                </c:pt>
                <c:pt idx="6">
                  <c:v>1.9</c:v>
                </c:pt>
                <c:pt idx="7">
                  <c:v>1.8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0.7</c:v>
                </c:pt>
                <c:pt idx="12">
                  <c:v>2.5</c:v>
                </c:pt>
                <c:pt idx="13">
                  <c:v>6.6</c:v>
                </c:pt>
                <c:pt idx="14">
                  <c:v>4.2</c:v>
                </c:pt>
                <c:pt idx="15">
                  <c:v>5.0999999999999996</c:v>
                </c:pt>
                <c:pt idx="16">
                  <c:v>6.7</c:v>
                </c:pt>
                <c:pt idx="17">
                  <c:v>6.8</c:v>
                </c:pt>
                <c:pt idx="18">
                  <c:v>6.4</c:v>
                </c:pt>
                <c:pt idx="19">
                  <c:v>6.4</c:v>
                </c:pt>
                <c:pt idx="20">
                  <c:v>4.0999999999999996</c:v>
                </c:pt>
                <c:pt idx="21">
                  <c:v>8.3000000000000007</c:v>
                </c:pt>
                <c:pt idx="22">
                  <c:v>5.9</c:v>
                </c:pt>
                <c:pt idx="23">
                  <c:v>5.2</c:v>
                </c:pt>
                <c:pt idx="24">
                  <c:v>3.3</c:v>
                </c:pt>
                <c:pt idx="25">
                  <c:v>7.9</c:v>
                </c:pt>
                <c:pt idx="26">
                  <c:v>5.7</c:v>
                </c:pt>
                <c:pt idx="27">
                  <c:v>4.9000000000000004</c:v>
                </c:pt>
                <c:pt idx="28">
                  <c:v>5.4</c:v>
                </c:pt>
                <c:pt idx="29">
                  <c:v>3.9</c:v>
                </c:pt>
                <c:pt idx="30">
                  <c:v>7.4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53960"/>
        <c:axId val="1015450432"/>
      </c:barChart>
      <c:catAx>
        <c:axId val="1015453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0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50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396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'Jan21'!$C$3:$AG$3</c:f>
              <c:numCache>
                <c:formatCode>0.0</c:formatCode>
                <c:ptCount val="31"/>
                <c:pt idx="0">
                  <c:v>0.8</c:v>
                </c:pt>
                <c:pt idx="1">
                  <c:v>1.8</c:v>
                </c:pt>
                <c:pt idx="2">
                  <c:v>3.9</c:v>
                </c:pt>
                <c:pt idx="3">
                  <c:v>3.7</c:v>
                </c:pt>
                <c:pt idx="4">
                  <c:v>3.5</c:v>
                </c:pt>
                <c:pt idx="5">
                  <c:v>5.7</c:v>
                </c:pt>
                <c:pt idx="6">
                  <c:v>14.8</c:v>
                </c:pt>
                <c:pt idx="7">
                  <c:v>18</c:v>
                </c:pt>
                <c:pt idx="8">
                  <c:v>20.100000000000001</c:v>
                </c:pt>
                <c:pt idx="9">
                  <c:v>20.8</c:v>
                </c:pt>
                <c:pt idx="10">
                  <c:v>21.1</c:v>
                </c:pt>
                <c:pt idx="11">
                  <c:v>5.5</c:v>
                </c:pt>
                <c:pt idx="12">
                  <c:v>8.4</c:v>
                </c:pt>
                <c:pt idx="13">
                  <c:v>6.1</c:v>
                </c:pt>
                <c:pt idx="14">
                  <c:v>6.8</c:v>
                </c:pt>
                <c:pt idx="15">
                  <c:v>23.4</c:v>
                </c:pt>
                <c:pt idx="16">
                  <c:v>7.6</c:v>
                </c:pt>
                <c:pt idx="17">
                  <c:v>29.8</c:v>
                </c:pt>
                <c:pt idx="18">
                  <c:v>31.4</c:v>
                </c:pt>
                <c:pt idx="19">
                  <c:v>21.5</c:v>
                </c:pt>
                <c:pt idx="20">
                  <c:v>30.3</c:v>
                </c:pt>
                <c:pt idx="21">
                  <c:v>29.2</c:v>
                </c:pt>
                <c:pt idx="22">
                  <c:v>32.6</c:v>
                </c:pt>
                <c:pt idx="23">
                  <c:v>27.5</c:v>
                </c:pt>
                <c:pt idx="24">
                  <c:v>2.9</c:v>
                </c:pt>
                <c:pt idx="25">
                  <c:v>2.7</c:v>
                </c:pt>
                <c:pt idx="26">
                  <c:v>1.4</c:v>
                </c:pt>
                <c:pt idx="27">
                  <c:v>6.2380000000000004</c:v>
                </c:pt>
                <c:pt idx="28">
                  <c:v>31.5</c:v>
                </c:pt>
                <c:pt idx="29">
                  <c:v>5.7</c:v>
                </c:pt>
                <c:pt idx="30">
                  <c:v>29.9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'Jan21'!$C$4:$AG$4</c:f>
              <c:numCache>
                <c:formatCode>0.0</c:formatCode>
                <c:ptCount val="31"/>
                <c:pt idx="0">
                  <c:v>2.4</c:v>
                </c:pt>
                <c:pt idx="1">
                  <c:v>6.2</c:v>
                </c:pt>
                <c:pt idx="2">
                  <c:v>11.900000000000002</c:v>
                </c:pt>
                <c:pt idx="3">
                  <c:v>15.100000000000001</c:v>
                </c:pt>
                <c:pt idx="4">
                  <c:v>13</c:v>
                </c:pt>
                <c:pt idx="5">
                  <c:v>26.200000000000003</c:v>
                </c:pt>
                <c:pt idx="6">
                  <c:v>65.8</c:v>
                </c:pt>
                <c:pt idx="7">
                  <c:v>79.300000000000011</c:v>
                </c:pt>
                <c:pt idx="8">
                  <c:v>76</c:v>
                </c:pt>
                <c:pt idx="9">
                  <c:v>95.9</c:v>
                </c:pt>
                <c:pt idx="10">
                  <c:v>93.800000000000011</c:v>
                </c:pt>
                <c:pt idx="11">
                  <c:v>21.400000000000002</c:v>
                </c:pt>
                <c:pt idx="12">
                  <c:v>31.099999999999998</c:v>
                </c:pt>
                <c:pt idx="13">
                  <c:v>16.899999999999999</c:v>
                </c:pt>
                <c:pt idx="14">
                  <c:v>25.2</c:v>
                </c:pt>
                <c:pt idx="15">
                  <c:v>65.3</c:v>
                </c:pt>
                <c:pt idx="16">
                  <c:v>21.8</c:v>
                </c:pt>
                <c:pt idx="17">
                  <c:v>80.8</c:v>
                </c:pt>
                <c:pt idx="18">
                  <c:v>107.3</c:v>
                </c:pt>
                <c:pt idx="19">
                  <c:v>85.8</c:v>
                </c:pt>
                <c:pt idx="20">
                  <c:v>52.800000000000004</c:v>
                </c:pt>
                <c:pt idx="21">
                  <c:v>57.5</c:v>
                </c:pt>
                <c:pt idx="22">
                  <c:v>79.2</c:v>
                </c:pt>
                <c:pt idx="23">
                  <c:v>123.5</c:v>
                </c:pt>
                <c:pt idx="24">
                  <c:v>5.7</c:v>
                </c:pt>
                <c:pt idx="25">
                  <c:v>9</c:v>
                </c:pt>
                <c:pt idx="26">
                  <c:v>4.5</c:v>
                </c:pt>
                <c:pt idx="27">
                  <c:v>13.4</c:v>
                </c:pt>
                <c:pt idx="28">
                  <c:v>60.1</c:v>
                </c:pt>
                <c:pt idx="29">
                  <c:v>27.9</c:v>
                </c:pt>
                <c:pt idx="30">
                  <c:v>57.8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53568"/>
        <c:axId val="1015454352"/>
        <c:axId val="1017402128"/>
      </c:bar3DChart>
      <c:catAx>
        <c:axId val="10154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43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5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3568"/>
        <c:crossesAt val="1"/>
        <c:crossBetween val="between"/>
      </c:valAx>
      <c:serAx>
        <c:axId val="101740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543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'Jan21'!$C$54:$AG$54</c:f>
              <c:numCache>
                <c:formatCode>0.0</c:formatCode>
                <c:ptCount val="31"/>
                <c:pt idx="0">
                  <c:v>0.8</c:v>
                </c:pt>
                <c:pt idx="1">
                  <c:v>2.1</c:v>
                </c:pt>
                <c:pt idx="2">
                  <c:v>4.4000000000000004</c:v>
                </c:pt>
                <c:pt idx="3">
                  <c:v>5.4</c:v>
                </c:pt>
                <c:pt idx="4">
                  <c:v>4.5</c:v>
                </c:pt>
                <c:pt idx="5">
                  <c:v>9.3000000000000007</c:v>
                </c:pt>
                <c:pt idx="6">
                  <c:v>24.8</c:v>
                </c:pt>
                <c:pt idx="7">
                  <c:v>29.1</c:v>
                </c:pt>
                <c:pt idx="8">
                  <c:v>25.6</c:v>
                </c:pt>
                <c:pt idx="9">
                  <c:v>32.299999999999997</c:v>
                </c:pt>
                <c:pt idx="10">
                  <c:v>31.6</c:v>
                </c:pt>
                <c:pt idx="11">
                  <c:v>6.8</c:v>
                </c:pt>
                <c:pt idx="12">
                  <c:v>9.4</c:v>
                </c:pt>
                <c:pt idx="13">
                  <c:v>4.9000000000000004</c:v>
                </c:pt>
                <c:pt idx="14">
                  <c:v>7.4</c:v>
                </c:pt>
                <c:pt idx="15">
                  <c:v>19.3</c:v>
                </c:pt>
                <c:pt idx="16">
                  <c:v>6.4</c:v>
                </c:pt>
                <c:pt idx="17">
                  <c:v>24.5</c:v>
                </c:pt>
                <c:pt idx="18">
                  <c:v>33.200000000000003</c:v>
                </c:pt>
                <c:pt idx="19">
                  <c:v>26.3</c:v>
                </c:pt>
                <c:pt idx="20">
                  <c:v>15.5</c:v>
                </c:pt>
                <c:pt idx="21">
                  <c:v>17</c:v>
                </c:pt>
                <c:pt idx="22">
                  <c:v>24</c:v>
                </c:pt>
                <c:pt idx="23">
                  <c:v>38.9</c:v>
                </c:pt>
                <c:pt idx="24">
                  <c:v>1.8</c:v>
                </c:pt>
                <c:pt idx="25">
                  <c:v>3.8</c:v>
                </c:pt>
                <c:pt idx="26">
                  <c:v>2.1</c:v>
                </c:pt>
                <c:pt idx="27">
                  <c:v>4.4000000000000004</c:v>
                </c:pt>
                <c:pt idx="28">
                  <c:v>17.899999999999999</c:v>
                </c:pt>
                <c:pt idx="29">
                  <c:v>8.1</c:v>
                </c:pt>
                <c:pt idx="30">
                  <c:v>16.899999999999999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'Jan21'!$C$55:$AG$55</c:f>
              <c:numCache>
                <c:formatCode>0.0</c:formatCode>
                <c:ptCount val="31"/>
                <c:pt idx="0">
                  <c:v>0.7</c:v>
                </c:pt>
                <c:pt idx="1">
                  <c:v>1.3</c:v>
                </c:pt>
                <c:pt idx="2">
                  <c:v>2</c:v>
                </c:pt>
                <c:pt idx="3">
                  <c:v>2.7</c:v>
                </c:pt>
                <c:pt idx="4">
                  <c:v>2.7</c:v>
                </c:pt>
                <c:pt idx="5">
                  <c:v>5.6</c:v>
                </c:pt>
                <c:pt idx="6">
                  <c:v>15.5</c:v>
                </c:pt>
                <c:pt idx="7">
                  <c:v>21.8</c:v>
                </c:pt>
                <c:pt idx="8">
                  <c:v>25.1</c:v>
                </c:pt>
                <c:pt idx="9">
                  <c:v>32.200000000000003</c:v>
                </c:pt>
                <c:pt idx="10">
                  <c:v>31.1</c:v>
                </c:pt>
                <c:pt idx="11">
                  <c:v>6.5</c:v>
                </c:pt>
                <c:pt idx="12">
                  <c:v>9.1</c:v>
                </c:pt>
                <c:pt idx="13">
                  <c:v>4.8</c:v>
                </c:pt>
                <c:pt idx="14">
                  <c:v>7.2</c:v>
                </c:pt>
                <c:pt idx="15">
                  <c:v>18.899999999999999</c:v>
                </c:pt>
                <c:pt idx="16">
                  <c:v>6.1</c:v>
                </c:pt>
                <c:pt idx="17">
                  <c:v>24.2</c:v>
                </c:pt>
                <c:pt idx="18">
                  <c:v>32.9</c:v>
                </c:pt>
                <c:pt idx="19">
                  <c:v>25.7</c:v>
                </c:pt>
                <c:pt idx="20">
                  <c:v>15.2</c:v>
                </c:pt>
                <c:pt idx="21">
                  <c:v>16.600000000000001</c:v>
                </c:pt>
                <c:pt idx="22">
                  <c:v>23.6</c:v>
                </c:pt>
                <c:pt idx="23">
                  <c:v>38.9</c:v>
                </c:pt>
                <c:pt idx="24">
                  <c:v>1.3</c:v>
                </c:pt>
                <c:pt idx="25">
                  <c:v>2</c:v>
                </c:pt>
                <c:pt idx="26">
                  <c:v>1</c:v>
                </c:pt>
                <c:pt idx="27">
                  <c:v>3.1</c:v>
                </c:pt>
                <c:pt idx="28">
                  <c:v>17.5</c:v>
                </c:pt>
                <c:pt idx="29">
                  <c:v>7.9</c:v>
                </c:pt>
                <c:pt idx="30">
                  <c:v>16.600000000000001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'Jan21'!$C$56:$AG$56</c:f>
              <c:numCache>
                <c:formatCode>0.0</c:formatCode>
                <c:ptCount val="31"/>
                <c:pt idx="0">
                  <c:v>0.9</c:v>
                </c:pt>
                <c:pt idx="1">
                  <c:v>2.2999999999999998</c:v>
                </c:pt>
                <c:pt idx="2">
                  <c:v>4.7</c:v>
                </c:pt>
                <c:pt idx="3">
                  <c:v>6.2</c:v>
                </c:pt>
                <c:pt idx="4">
                  <c:v>5.2</c:v>
                </c:pt>
                <c:pt idx="5">
                  <c:v>10.199999999999999</c:v>
                </c:pt>
                <c:pt idx="6">
                  <c:v>24</c:v>
                </c:pt>
                <c:pt idx="7">
                  <c:v>26.7</c:v>
                </c:pt>
                <c:pt idx="8">
                  <c:v>23.4</c:v>
                </c:pt>
                <c:pt idx="9">
                  <c:v>28.4</c:v>
                </c:pt>
                <c:pt idx="10">
                  <c:v>27.2</c:v>
                </c:pt>
                <c:pt idx="11">
                  <c:v>6.4</c:v>
                </c:pt>
                <c:pt idx="12">
                  <c:v>8.9</c:v>
                </c:pt>
                <c:pt idx="13">
                  <c:v>4.7</c:v>
                </c:pt>
                <c:pt idx="14">
                  <c:v>6.9</c:v>
                </c:pt>
                <c:pt idx="15">
                  <c:v>18.3</c:v>
                </c:pt>
                <c:pt idx="16">
                  <c:v>6.1</c:v>
                </c:pt>
                <c:pt idx="17">
                  <c:v>23.3</c:v>
                </c:pt>
                <c:pt idx="18">
                  <c:v>29.2</c:v>
                </c:pt>
                <c:pt idx="19">
                  <c:v>23</c:v>
                </c:pt>
                <c:pt idx="20">
                  <c:v>14.5</c:v>
                </c:pt>
                <c:pt idx="21">
                  <c:v>16</c:v>
                </c:pt>
                <c:pt idx="22">
                  <c:v>22.3</c:v>
                </c:pt>
                <c:pt idx="23">
                  <c:v>34</c:v>
                </c:pt>
                <c:pt idx="24">
                  <c:v>1.7</c:v>
                </c:pt>
                <c:pt idx="25">
                  <c:v>2.2999999999999998</c:v>
                </c:pt>
                <c:pt idx="26">
                  <c:v>1.3</c:v>
                </c:pt>
                <c:pt idx="27">
                  <c:v>4.9000000000000004</c:v>
                </c:pt>
                <c:pt idx="28">
                  <c:v>16.600000000000001</c:v>
                </c:pt>
                <c:pt idx="29">
                  <c:v>7.7</c:v>
                </c:pt>
                <c:pt idx="30">
                  <c:v>16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'Jan21'!$C$57:$AG$57</c:f>
              <c:numCache>
                <c:formatCode>0.0</c:formatCode>
                <c:ptCount val="31"/>
                <c:pt idx="0">
                  <c:v>0</c:v>
                </c:pt>
                <c:pt idx="1">
                  <c:v>0.5</c:v>
                </c:pt>
                <c:pt idx="2">
                  <c:v>0.8</c:v>
                </c:pt>
                <c:pt idx="3">
                  <c:v>0.8</c:v>
                </c:pt>
                <c:pt idx="4">
                  <c:v>0.6</c:v>
                </c:pt>
                <c:pt idx="5">
                  <c:v>1.1000000000000001</c:v>
                </c:pt>
                <c:pt idx="6">
                  <c:v>1.5</c:v>
                </c:pt>
                <c:pt idx="7">
                  <c:v>1.7</c:v>
                </c:pt>
                <c:pt idx="8">
                  <c:v>1.9</c:v>
                </c:pt>
                <c:pt idx="9">
                  <c:v>3</c:v>
                </c:pt>
                <c:pt idx="10">
                  <c:v>3.9</c:v>
                </c:pt>
                <c:pt idx="11">
                  <c:v>1.7</c:v>
                </c:pt>
                <c:pt idx="12">
                  <c:v>3.7</c:v>
                </c:pt>
                <c:pt idx="13">
                  <c:v>2.5</c:v>
                </c:pt>
                <c:pt idx="14">
                  <c:v>3.7</c:v>
                </c:pt>
                <c:pt idx="15">
                  <c:v>8.8000000000000007</c:v>
                </c:pt>
                <c:pt idx="16">
                  <c:v>3.2</c:v>
                </c:pt>
                <c:pt idx="17">
                  <c:v>8.8000000000000007</c:v>
                </c:pt>
                <c:pt idx="18">
                  <c:v>12</c:v>
                </c:pt>
                <c:pt idx="19">
                  <c:v>10.8</c:v>
                </c:pt>
                <c:pt idx="20">
                  <c:v>7.6</c:v>
                </c:pt>
                <c:pt idx="21">
                  <c:v>7.9</c:v>
                </c:pt>
                <c:pt idx="22">
                  <c:v>9.3000000000000007</c:v>
                </c:pt>
                <c:pt idx="23">
                  <c:v>11.7</c:v>
                </c:pt>
                <c:pt idx="24">
                  <c:v>0.9</c:v>
                </c:pt>
                <c:pt idx="25">
                  <c:v>0.9</c:v>
                </c:pt>
                <c:pt idx="26">
                  <c:v>0.1</c:v>
                </c:pt>
                <c:pt idx="27">
                  <c:v>1</c:v>
                </c:pt>
                <c:pt idx="28">
                  <c:v>8.1</c:v>
                </c:pt>
                <c:pt idx="29">
                  <c:v>4.2</c:v>
                </c:pt>
                <c:pt idx="30">
                  <c:v>8.3000000000000007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46120"/>
        <c:axId val="1015455136"/>
      </c:barChart>
      <c:catAx>
        <c:axId val="1015446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5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55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612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'Feb21'!$C$3:$AG$3</c:f>
              <c:numCache>
                <c:formatCode>0.0</c:formatCode>
                <c:ptCount val="31"/>
                <c:pt idx="0">
                  <c:v>20.6</c:v>
                </c:pt>
                <c:pt idx="1">
                  <c:v>39.1</c:v>
                </c:pt>
                <c:pt idx="2">
                  <c:v>37.5</c:v>
                </c:pt>
                <c:pt idx="3">
                  <c:v>34.299999999999997</c:v>
                </c:pt>
                <c:pt idx="4">
                  <c:v>26.4</c:v>
                </c:pt>
                <c:pt idx="5">
                  <c:v>9</c:v>
                </c:pt>
                <c:pt idx="6">
                  <c:v>6.9</c:v>
                </c:pt>
                <c:pt idx="7">
                  <c:v>31</c:v>
                </c:pt>
                <c:pt idx="8">
                  <c:v>24.3</c:v>
                </c:pt>
                <c:pt idx="9">
                  <c:v>32.5</c:v>
                </c:pt>
                <c:pt idx="10">
                  <c:v>3.6</c:v>
                </c:pt>
                <c:pt idx="11">
                  <c:v>4.4000000000000004</c:v>
                </c:pt>
                <c:pt idx="12">
                  <c:v>7.7</c:v>
                </c:pt>
                <c:pt idx="13">
                  <c:v>32.4</c:v>
                </c:pt>
                <c:pt idx="14">
                  <c:v>30.4</c:v>
                </c:pt>
                <c:pt idx="15">
                  <c:v>31.5</c:v>
                </c:pt>
                <c:pt idx="16">
                  <c:v>42.6</c:v>
                </c:pt>
                <c:pt idx="17">
                  <c:v>28</c:v>
                </c:pt>
                <c:pt idx="18">
                  <c:v>30.8</c:v>
                </c:pt>
                <c:pt idx="19">
                  <c:v>32.1</c:v>
                </c:pt>
                <c:pt idx="20">
                  <c:v>33.1</c:v>
                </c:pt>
                <c:pt idx="21">
                  <c:v>31.9</c:v>
                </c:pt>
                <c:pt idx="22">
                  <c:v>28.7</c:v>
                </c:pt>
                <c:pt idx="23">
                  <c:v>29.7</c:v>
                </c:pt>
                <c:pt idx="24">
                  <c:v>32.5</c:v>
                </c:pt>
                <c:pt idx="25">
                  <c:v>40.1</c:v>
                </c:pt>
                <c:pt idx="26">
                  <c:v>45.3</c:v>
                </c:pt>
                <c:pt idx="27">
                  <c:v>40.799999999999997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'Feb21'!$C$4:$AG$4</c:f>
              <c:numCache>
                <c:formatCode>0.0</c:formatCode>
                <c:ptCount val="31"/>
                <c:pt idx="0">
                  <c:v>34.1</c:v>
                </c:pt>
                <c:pt idx="1">
                  <c:v>44.699999999999996</c:v>
                </c:pt>
                <c:pt idx="2">
                  <c:v>63.800000000000004</c:v>
                </c:pt>
                <c:pt idx="3">
                  <c:v>77.3</c:v>
                </c:pt>
                <c:pt idx="4">
                  <c:v>80.8</c:v>
                </c:pt>
                <c:pt idx="5">
                  <c:v>39.799999999999997</c:v>
                </c:pt>
                <c:pt idx="6">
                  <c:v>27.2</c:v>
                </c:pt>
                <c:pt idx="7">
                  <c:v>150.80000000000001</c:v>
                </c:pt>
                <c:pt idx="8">
                  <c:v>32.1</c:v>
                </c:pt>
                <c:pt idx="9">
                  <c:v>58.6</c:v>
                </c:pt>
                <c:pt idx="10">
                  <c:v>16.5</c:v>
                </c:pt>
                <c:pt idx="11">
                  <c:v>20.7</c:v>
                </c:pt>
                <c:pt idx="12">
                  <c:v>29</c:v>
                </c:pt>
                <c:pt idx="13">
                  <c:v>142.19999999999999</c:v>
                </c:pt>
                <c:pt idx="14">
                  <c:v>93.5</c:v>
                </c:pt>
                <c:pt idx="15">
                  <c:v>133.39999999999998</c:v>
                </c:pt>
                <c:pt idx="16">
                  <c:v>161</c:v>
                </c:pt>
                <c:pt idx="17">
                  <c:v>101.3</c:v>
                </c:pt>
                <c:pt idx="18">
                  <c:v>162.79999999999998</c:v>
                </c:pt>
                <c:pt idx="19">
                  <c:v>182.9</c:v>
                </c:pt>
                <c:pt idx="20">
                  <c:v>188.9</c:v>
                </c:pt>
                <c:pt idx="21">
                  <c:v>119.3</c:v>
                </c:pt>
                <c:pt idx="22">
                  <c:v>164.2</c:v>
                </c:pt>
                <c:pt idx="23">
                  <c:v>173.1</c:v>
                </c:pt>
                <c:pt idx="24">
                  <c:v>188.99999999999997</c:v>
                </c:pt>
                <c:pt idx="25">
                  <c:v>134.5</c:v>
                </c:pt>
                <c:pt idx="26">
                  <c:v>128.4</c:v>
                </c:pt>
                <c:pt idx="27">
                  <c:v>173.4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46512"/>
        <c:axId val="1015446904"/>
        <c:axId val="1017397040"/>
      </c:bar3DChart>
      <c:catAx>
        <c:axId val="101544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69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46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6512"/>
        <c:crossesAt val="1"/>
        <c:crossBetween val="between"/>
      </c:valAx>
      <c:serAx>
        <c:axId val="101739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469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'Feb21'!$C$54:$AG$54</c:f>
              <c:numCache>
                <c:formatCode>0.0</c:formatCode>
                <c:ptCount val="31"/>
                <c:pt idx="0">
                  <c:v>10</c:v>
                </c:pt>
                <c:pt idx="1">
                  <c:v>13.1</c:v>
                </c:pt>
                <c:pt idx="2">
                  <c:v>19</c:v>
                </c:pt>
                <c:pt idx="3">
                  <c:v>22.8</c:v>
                </c:pt>
                <c:pt idx="4">
                  <c:v>23.7</c:v>
                </c:pt>
                <c:pt idx="5">
                  <c:v>11.6</c:v>
                </c:pt>
                <c:pt idx="6">
                  <c:v>8</c:v>
                </c:pt>
                <c:pt idx="7">
                  <c:v>46.1</c:v>
                </c:pt>
                <c:pt idx="8">
                  <c:v>9.6</c:v>
                </c:pt>
                <c:pt idx="9">
                  <c:v>17.899999999999999</c:v>
                </c:pt>
                <c:pt idx="10">
                  <c:v>4.7</c:v>
                </c:pt>
                <c:pt idx="11">
                  <c:v>5.8</c:v>
                </c:pt>
                <c:pt idx="12">
                  <c:v>7.8</c:v>
                </c:pt>
                <c:pt idx="13">
                  <c:v>44.1</c:v>
                </c:pt>
                <c:pt idx="14">
                  <c:v>27</c:v>
                </c:pt>
                <c:pt idx="15">
                  <c:v>39.6</c:v>
                </c:pt>
                <c:pt idx="16">
                  <c:v>49.5</c:v>
                </c:pt>
                <c:pt idx="17">
                  <c:v>29.3</c:v>
                </c:pt>
                <c:pt idx="18">
                  <c:v>49.7</c:v>
                </c:pt>
                <c:pt idx="19">
                  <c:v>55.9</c:v>
                </c:pt>
                <c:pt idx="20">
                  <c:v>57.7</c:v>
                </c:pt>
                <c:pt idx="21">
                  <c:v>34.6</c:v>
                </c:pt>
                <c:pt idx="22">
                  <c:v>49</c:v>
                </c:pt>
                <c:pt idx="23">
                  <c:v>52.2</c:v>
                </c:pt>
                <c:pt idx="24">
                  <c:v>57</c:v>
                </c:pt>
                <c:pt idx="25">
                  <c:v>38.4</c:v>
                </c:pt>
                <c:pt idx="26">
                  <c:v>37.200000000000003</c:v>
                </c:pt>
                <c:pt idx="27">
                  <c:v>54.1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'Feb21'!$C$55:$AG$55</c:f>
              <c:numCache>
                <c:formatCode>0.0</c:formatCode>
                <c:ptCount val="31"/>
                <c:pt idx="0">
                  <c:v>9.6999999999999993</c:v>
                </c:pt>
                <c:pt idx="1">
                  <c:v>12.8</c:v>
                </c:pt>
                <c:pt idx="2">
                  <c:v>18.7</c:v>
                </c:pt>
                <c:pt idx="3">
                  <c:v>22.4</c:v>
                </c:pt>
                <c:pt idx="4">
                  <c:v>23.3</c:v>
                </c:pt>
                <c:pt idx="5">
                  <c:v>11.4</c:v>
                </c:pt>
                <c:pt idx="6">
                  <c:v>7.7</c:v>
                </c:pt>
                <c:pt idx="7">
                  <c:v>45.9</c:v>
                </c:pt>
                <c:pt idx="8">
                  <c:v>7.9</c:v>
                </c:pt>
                <c:pt idx="9">
                  <c:v>16.100000000000001</c:v>
                </c:pt>
                <c:pt idx="10">
                  <c:v>4.5</c:v>
                </c:pt>
                <c:pt idx="11">
                  <c:v>5.9</c:v>
                </c:pt>
                <c:pt idx="12">
                  <c:v>8.5</c:v>
                </c:pt>
                <c:pt idx="13">
                  <c:v>43.5</c:v>
                </c:pt>
                <c:pt idx="14">
                  <c:v>26.5</c:v>
                </c:pt>
                <c:pt idx="15">
                  <c:v>39</c:v>
                </c:pt>
                <c:pt idx="16">
                  <c:v>48.8</c:v>
                </c:pt>
                <c:pt idx="17">
                  <c:v>28.7</c:v>
                </c:pt>
                <c:pt idx="18">
                  <c:v>48.9</c:v>
                </c:pt>
                <c:pt idx="19">
                  <c:v>55.1</c:v>
                </c:pt>
                <c:pt idx="20">
                  <c:v>56.8</c:v>
                </c:pt>
                <c:pt idx="21">
                  <c:v>34</c:v>
                </c:pt>
                <c:pt idx="22">
                  <c:v>48.3</c:v>
                </c:pt>
                <c:pt idx="23">
                  <c:v>51.3</c:v>
                </c:pt>
                <c:pt idx="24">
                  <c:v>56.1</c:v>
                </c:pt>
                <c:pt idx="25">
                  <c:v>37.9</c:v>
                </c:pt>
                <c:pt idx="26">
                  <c:v>36.799999999999997</c:v>
                </c:pt>
                <c:pt idx="27">
                  <c:v>52.7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'Feb21'!$C$56:$AG$56</c:f>
              <c:numCache>
                <c:formatCode>0.0</c:formatCode>
                <c:ptCount val="31"/>
                <c:pt idx="0">
                  <c:v>9.4</c:v>
                </c:pt>
                <c:pt idx="1">
                  <c:v>12.4</c:v>
                </c:pt>
                <c:pt idx="2">
                  <c:v>17.600000000000001</c:v>
                </c:pt>
                <c:pt idx="3">
                  <c:v>21.3</c:v>
                </c:pt>
                <c:pt idx="4">
                  <c:v>22.2</c:v>
                </c:pt>
                <c:pt idx="5">
                  <c:v>11</c:v>
                </c:pt>
                <c:pt idx="6">
                  <c:v>7.5</c:v>
                </c:pt>
                <c:pt idx="7">
                  <c:v>40.799999999999997</c:v>
                </c:pt>
                <c:pt idx="8">
                  <c:v>9.9</c:v>
                </c:pt>
                <c:pt idx="9">
                  <c:v>17.100000000000001</c:v>
                </c:pt>
                <c:pt idx="10">
                  <c:v>4.8</c:v>
                </c:pt>
                <c:pt idx="11">
                  <c:v>6.2</c:v>
                </c:pt>
                <c:pt idx="12">
                  <c:v>9.3000000000000007</c:v>
                </c:pt>
                <c:pt idx="13">
                  <c:v>39.299999999999997</c:v>
                </c:pt>
                <c:pt idx="14">
                  <c:v>25.4</c:v>
                </c:pt>
                <c:pt idx="15">
                  <c:v>36.299999999999997</c:v>
                </c:pt>
                <c:pt idx="16">
                  <c:v>42.2</c:v>
                </c:pt>
                <c:pt idx="17">
                  <c:v>27.6</c:v>
                </c:pt>
                <c:pt idx="18">
                  <c:v>43.3</c:v>
                </c:pt>
                <c:pt idx="19">
                  <c:v>47.4</c:v>
                </c:pt>
                <c:pt idx="20">
                  <c:v>48.8</c:v>
                </c:pt>
                <c:pt idx="21">
                  <c:v>32.200000000000003</c:v>
                </c:pt>
                <c:pt idx="22">
                  <c:v>43.8</c:v>
                </c:pt>
                <c:pt idx="23">
                  <c:v>45.7</c:v>
                </c:pt>
                <c:pt idx="24">
                  <c:v>49.3</c:v>
                </c:pt>
                <c:pt idx="25">
                  <c:v>36.6</c:v>
                </c:pt>
                <c:pt idx="26">
                  <c:v>35.9</c:v>
                </c:pt>
                <c:pt idx="27">
                  <c:v>45.9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'Feb21'!$C$57:$AG$57</c:f>
              <c:numCache>
                <c:formatCode>0.0</c:formatCode>
                <c:ptCount val="31"/>
                <c:pt idx="0">
                  <c:v>5</c:v>
                </c:pt>
                <c:pt idx="1">
                  <c:v>6.4</c:v>
                </c:pt>
                <c:pt idx="2">
                  <c:v>8.5</c:v>
                </c:pt>
                <c:pt idx="3">
                  <c:v>10.8</c:v>
                </c:pt>
                <c:pt idx="4">
                  <c:v>11.6</c:v>
                </c:pt>
                <c:pt idx="5">
                  <c:v>5.8</c:v>
                </c:pt>
                <c:pt idx="6">
                  <c:v>4</c:v>
                </c:pt>
                <c:pt idx="7">
                  <c:v>18</c:v>
                </c:pt>
                <c:pt idx="8">
                  <c:v>4.7</c:v>
                </c:pt>
                <c:pt idx="9">
                  <c:v>7.5</c:v>
                </c:pt>
                <c:pt idx="10">
                  <c:v>2.5</c:v>
                </c:pt>
                <c:pt idx="11">
                  <c:v>2.8</c:v>
                </c:pt>
                <c:pt idx="12">
                  <c:v>3.4</c:v>
                </c:pt>
                <c:pt idx="13">
                  <c:v>15.3</c:v>
                </c:pt>
                <c:pt idx="14">
                  <c:v>14.6</c:v>
                </c:pt>
                <c:pt idx="15">
                  <c:v>18.5</c:v>
                </c:pt>
                <c:pt idx="16">
                  <c:v>20.5</c:v>
                </c:pt>
                <c:pt idx="17">
                  <c:v>15.7</c:v>
                </c:pt>
                <c:pt idx="18">
                  <c:v>20.9</c:v>
                </c:pt>
                <c:pt idx="19">
                  <c:v>24.5</c:v>
                </c:pt>
                <c:pt idx="20">
                  <c:v>25.6</c:v>
                </c:pt>
                <c:pt idx="21">
                  <c:v>18.5</c:v>
                </c:pt>
                <c:pt idx="22">
                  <c:v>23.1</c:v>
                </c:pt>
                <c:pt idx="23">
                  <c:v>23.9</c:v>
                </c:pt>
                <c:pt idx="24">
                  <c:v>26.6</c:v>
                </c:pt>
                <c:pt idx="25">
                  <c:v>21.6</c:v>
                </c:pt>
                <c:pt idx="26">
                  <c:v>18.5</c:v>
                </c:pt>
                <c:pt idx="27">
                  <c:v>20.7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48864"/>
        <c:axId val="1015450824"/>
      </c:barChart>
      <c:catAx>
        <c:axId val="10154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0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50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886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'Mar21'!$C$3:$AG$3</c:f>
              <c:numCache>
                <c:formatCode>0.0</c:formatCode>
                <c:ptCount val="31"/>
                <c:pt idx="0">
                  <c:v>36.200000000000003</c:v>
                </c:pt>
                <c:pt idx="1">
                  <c:v>34.5</c:v>
                </c:pt>
                <c:pt idx="2">
                  <c:v>12.5</c:v>
                </c:pt>
                <c:pt idx="3">
                  <c:v>38.799999999999997</c:v>
                </c:pt>
                <c:pt idx="4">
                  <c:v>18.8</c:v>
                </c:pt>
                <c:pt idx="5">
                  <c:v>46.2</c:v>
                </c:pt>
                <c:pt idx="6">
                  <c:v>43.2</c:v>
                </c:pt>
                <c:pt idx="7">
                  <c:v>43.6</c:v>
                </c:pt>
                <c:pt idx="8">
                  <c:v>39.9</c:v>
                </c:pt>
                <c:pt idx="9">
                  <c:v>38.5</c:v>
                </c:pt>
                <c:pt idx="10">
                  <c:v>31.4</c:v>
                </c:pt>
                <c:pt idx="11">
                  <c:v>48.1</c:v>
                </c:pt>
                <c:pt idx="12">
                  <c:v>48.3</c:v>
                </c:pt>
                <c:pt idx="13">
                  <c:v>51.1</c:v>
                </c:pt>
                <c:pt idx="14">
                  <c:v>35.700000000000003</c:v>
                </c:pt>
                <c:pt idx="15">
                  <c:v>50.8</c:v>
                </c:pt>
                <c:pt idx="16">
                  <c:v>44.2</c:v>
                </c:pt>
                <c:pt idx="17">
                  <c:v>49</c:v>
                </c:pt>
                <c:pt idx="18">
                  <c:v>48.6</c:v>
                </c:pt>
                <c:pt idx="19">
                  <c:v>44.5</c:v>
                </c:pt>
                <c:pt idx="20">
                  <c:v>50.2</c:v>
                </c:pt>
                <c:pt idx="21">
                  <c:v>50</c:v>
                </c:pt>
                <c:pt idx="22">
                  <c:v>30.1</c:v>
                </c:pt>
                <c:pt idx="23">
                  <c:v>41.1</c:v>
                </c:pt>
                <c:pt idx="24">
                  <c:v>48.4</c:v>
                </c:pt>
                <c:pt idx="25">
                  <c:v>47.2</c:v>
                </c:pt>
                <c:pt idx="26">
                  <c:v>52</c:v>
                </c:pt>
                <c:pt idx="27">
                  <c:v>41.3</c:v>
                </c:pt>
                <c:pt idx="28">
                  <c:v>40</c:v>
                </c:pt>
                <c:pt idx="29">
                  <c:v>39.700000000000003</c:v>
                </c:pt>
                <c:pt idx="30">
                  <c:v>39.5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'Mar21'!$C$4:$AG$4</c:f>
              <c:numCache>
                <c:formatCode>0.0</c:formatCode>
                <c:ptCount val="31"/>
                <c:pt idx="0">
                  <c:v>191.7</c:v>
                </c:pt>
                <c:pt idx="1">
                  <c:v>199.6</c:v>
                </c:pt>
                <c:pt idx="2">
                  <c:v>81.5</c:v>
                </c:pt>
                <c:pt idx="3">
                  <c:v>117</c:v>
                </c:pt>
                <c:pt idx="4">
                  <c:v>48.5</c:v>
                </c:pt>
                <c:pt idx="5">
                  <c:v>189.5</c:v>
                </c:pt>
                <c:pt idx="6">
                  <c:v>144.9</c:v>
                </c:pt>
                <c:pt idx="7">
                  <c:v>144.69999999999999</c:v>
                </c:pt>
                <c:pt idx="8">
                  <c:v>163.60000000000002</c:v>
                </c:pt>
                <c:pt idx="9">
                  <c:v>217.89999999999998</c:v>
                </c:pt>
                <c:pt idx="10">
                  <c:v>103.60000000000001</c:v>
                </c:pt>
                <c:pt idx="11">
                  <c:v>242.7</c:v>
                </c:pt>
                <c:pt idx="12">
                  <c:v>154.20000000000002</c:v>
                </c:pt>
                <c:pt idx="13">
                  <c:v>92.2</c:v>
                </c:pt>
                <c:pt idx="14">
                  <c:v>61.6</c:v>
                </c:pt>
                <c:pt idx="15">
                  <c:v>125</c:v>
                </c:pt>
                <c:pt idx="16">
                  <c:v>107.10000000000001</c:v>
                </c:pt>
                <c:pt idx="17">
                  <c:v>184.39999999999998</c:v>
                </c:pt>
                <c:pt idx="18">
                  <c:v>223.70000000000002</c:v>
                </c:pt>
                <c:pt idx="19">
                  <c:v>243.29999999999998</c:v>
                </c:pt>
                <c:pt idx="20">
                  <c:v>168.9</c:v>
                </c:pt>
                <c:pt idx="21">
                  <c:v>182.2</c:v>
                </c:pt>
                <c:pt idx="22">
                  <c:v>187.2</c:v>
                </c:pt>
                <c:pt idx="23">
                  <c:v>260.89999999999998</c:v>
                </c:pt>
                <c:pt idx="24">
                  <c:v>210.5</c:v>
                </c:pt>
                <c:pt idx="25">
                  <c:v>228.7</c:v>
                </c:pt>
                <c:pt idx="26">
                  <c:v>289.60000000000002</c:v>
                </c:pt>
                <c:pt idx="27">
                  <c:v>276.8</c:v>
                </c:pt>
                <c:pt idx="28">
                  <c:v>269.09999999999997</c:v>
                </c:pt>
                <c:pt idx="29">
                  <c:v>271.29999999999995</c:v>
                </c:pt>
                <c:pt idx="30">
                  <c:v>269.89999999999998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49256"/>
        <c:axId val="1015452784"/>
        <c:axId val="1017399160"/>
      </c:bar3DChart>
      <c:catAx>
        <c:axId val="1015449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27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5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9256"/>
        <c:crossesAt val="1"/>
        <c:crossBetween val="between"/>
      </c:valAx>
      <c:serAx>
        <c:axId val="1017399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527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'Mar21'!$C$54:$AG$54</c:f>
              <c:numCache>
                <c:formatCode>0.0</c:formatCode>
                <c:ptCount val="31"/>
                <c:pt idx="0">
                  <c:v>59.2</c:v>
                </c:pt>
                <c:pt idx="1">
                  <c:v>59.2</c:v>
                </c:pt>
                <c:pt idx="2">
                  <c:v>23.9</c:v>
                </c:pt>
                <c:pt idx="3">
                  <c:v>34.299999999999997</c:v>
                </c:pt>
                <c:pt idx="4">
                  <c:v>14.2</c:v>
                </c:pt>
                <c:pt idx="5">
                  <c:v>57</c:v>
                </c:pt>
                <c:pt idx="6">
                  <c:v>43.4</c:v>
                </c:pt>
                <c:pt idx="7">
                  <c:v>43.3</c:v>
                </c:pt>
                <c:pt idx="8">
                  <c:v>48.4</c:v>
                </c:pt>
                <c:pt idx="9">
                  <c:v>64.7</c:v>
                </c:pt>
                <c:pt idx="10">
                  <c:v>30.3</c:v>
                </c:pt>
                <c:pt idx="11">
                  <c:v>72.400000000000006</c:v>
                </c:pt>
                <c:pt idx="12">
                  <c:v>43.9</c:v>
                </c:pt>
                <c:pt idx="13">
                  <c:v>27.8</c:v>
                </c:pt>
                <c:pt idx="14">
                  <c:v>18.2</c:v>
                </c:pt>
                <c:pt idx="15">
                  <c:v>37</c:v>
                </c:pt>
                <c:pt idx="16">
                  <c:v>32.1</c:v>
                </c:pt>
                <c:pt idx="17">
                  <c:v>53.1</c:v>
                </c:pt>
                <c:pt idx="18">
                  <c:v>66.7</c:v>
                </c:pt>
                <c:pt idx="19">
                  <c:v>73</c:v>
                </c:pt>
                <c:pt idx="20">
                  <c:v>47.9</c:v>
                </c:pt>
                <c:pt idx="21">
                  <c:v>52</c:v>
                </c:pt>
                <c:pt idx="22">
                  <c:v>71.5</c:v>
                </c:pt>
                <c:pt idx="23">
                  <c:v>80.400000000000006</c:v>
                </c:pt>
                <c:pt idx="24">
                  <c:v>60.7</c:v>
                </c:pt>
                <c:pt idx="25">
                  <c:v>65.5</c:v>
                </c:pt>
                <c:pt idx="26">
                  <c:v>88.2</c:v>
                </c:pt>
                <c:pt idx="27">
                  <c:v>81.7</c:v>
                </c:pt>
                <c:pt idx="28">
                  <c:v>79.5</c:v>
                </c:pt>
                <c:pt idx="29">
                  <c:v>80.099999999999994</c:v>
                </c:pt>
                <c:pt idx="30">
                  <c:v>79.599999999999994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'Mar21'!$C$55:$AG$55</c:f>
              <c:numCache>
                <c:formatCode>0.0</c:formatCode>
                <c:ptCount val="31"/>
                <c:pt idx="0">
                  <c:v>57.9</c:v>
                </c:pt>
                <c:pt idx="1">
                  <c:v>58.6</c:v>
                </c:pt>
                <c:pt idx="2">
                  <c:v>23.3</c:v>
                </c:pt>
                <c:pt idx="3">
                  <c:v>33.5</c:v>
                </c:pt>
                <c:pt idx="4">
                  <c:v>13.8</c:v>
                </c:pt>
                <c:pt idx="5">
                  <c:v>55.7</c:v>
                </c:pt>
                <c:pt idx="6">
                  <c:v>42.7</c:v>
                </c:pt>
                <c:pt idx="7">
                  <c:v>42.5</c:v>
                </c:pt>
                <c:pt idx="8">
                  <c:v>47.5</c:v>
                </c:pt>
                <c:pt idx="9">
                  <c:v>63.8</c:v>
                </c:pt>
                <c:pt idx="10">
                  <c:v>29.6</c:v>
                </c:pt>
                <c:pt idx="11">
                  <c:v>70.8</c:v>
                </c:pt>
                <c:pt idx="12">
                  <c:v>43</c:v>
                </c:pt>
                <c:pt idx="13">
                  <c:v>26.9</c:v>
                </c:pt>
                <c:pt idx="14">
                  <c:v>17.5</c:v>
                </c:pt>
                <c:pt idx="15">
                  <c:v>36</c:v>
                </c:pt>
                <c:pt idx="16">
                  <c:v>31.4</c:v>
                </c:pt>
                <c:pt idx="17">
                  <c:v>52.4</c:v>
                </c:pt>
                <c:pt idx="18">
                  <c:v>64.8</c:v>
                </c:pt>
                <c:pt idx="19">
                  <c:v>71.599999999999994</c:v>
                </c:pt>
                <c:pt idx="20">
                  <c:v>47.4</c:v>
                </c:pt>
                <c:pt idx="21">
                  <c:v>51.4</c:v>
                </c:pt>
                <c:pt idx="22">
                  <c:v>71.599999999999994</c:v>
                </c:pt>
                <c:pt idx="23">
                  <c:v>77.8</c:v>
                </c:pt>
                <c:pt idx="24">
                  <c:v>59.9</c:v>
                </c:pt>
                <c:pt idx="25">
                  <c:v>65</c:v>
                </c:pt>
                <c:pt idx="26">
                  <c:v>85</c:v>
                </c:pt>
                <c:pt idx="27">
                  <c:v>79.7</c:v>
                </c:pt>
                <c:pt idx="28">
                  <c:v>77.099999999999994</c:v>
                </c:pt>
                <c:pt idx="29">
                  <c:v>78</c:v>
                </c:pt>
                <c:pt idx="30">
                  <c:v>77.7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'Mar21'!$C$56:$AG$56</c:f>
              <c:numCache>
                <c:formatCode>0.0</c:formatCode>
                <c:ptCount val="31"/>
                <c:pt idx="0">
                  <c:v>50.9</c:v>
                </c:pt>
                <c:pt idx="1">
                  <c:v>52.6</c:v>
                </c:pt>
                <c:pt idx="2">
                  <c:v>22.5</c:v>
                </c:pt>
                <c:pt idx="3">
                  <c:v>32.200000000000003</c:v>
                </c:pt>
                <c:pt idx="4">
                  <c:v>13.4</c:v>
                </c:pt>
                <c:pt idx="5">
                  <c:v>51.6</c:v>
                </c:pt>
                <c:pt idx="6">
                  <c:v>38.9</c:v>
                </c:pt>
                <c:pt idx="7">
                  <c:v>39.4</c:v>
                </c:pt>
                <c:pt idx="8">
                  <c:v>44.4</c:v>
                </c:pt>
                <c:pt idx="9">
                  <c:v>57.7</c:v>
                </c:pt>
                <c:pt idx="10">
                  <c:v>28.4</c:v>
                </c:pt>
                <c:pt idx="11">
                  <c:v>63.5</c:v>
                </c:pt>
                <c:pt idx="12">
                  <c:v>41.7</c:v>
                </c:pt>
                <c:pt idx="13">
                  <c:v>24.7</c:v>
                </c:pt>
                <c:pt idx="14">
                  <c:v>16.899999999999999</c:v>
                </c:pt>
                <c:pt idx="15">
                  <c:v>34.200000000000003</c:v>
                </c:pt>
                <c:pt idx="16">
                  <c:v>28.9</c:v>
                </c:pt>
                <c:pt idx="17">
                  <c:v>50.2</c:v>
                </c:pt>
                <c:pt idx="18">
                  <c:v>58.3</c:v>
                </c:pt>
                <c:pt idx="19">
                  <c:v>62.6</c:v>
                </c:pt>
                <c:pt idx="20">
                  <c:v>46.1</c:v>
                </c:pt>
                <c:pt idx="21">
                  <c:v>49.1</c:v>
                </c:pt>
                <c:pt idx="22">
                  <c:v>3.3</c:v>
                </c:pt>
                <c:pt idx="23">
                  <c:v>61</c:v>
                </c:pt>
                <c:pt idx="24">
                  <c:v>55.9</c:v>
                </c:pt>
                <c:pt idx="25">
                  <c:v>61.2</c:v>
                </c:pt>
                <c:pt idx="26">
                  <c:v>76.8</c:v>
                </c:pt>
                <c:pt idx="27">
                  <c:v>72.5</c:v>
                </c:pt>
                <c:pt idx="28">
                  <c:v>70.8</c:v>
                </c:pt>
                <c:pt idx="29">
                  <c:v>71.3</c:v>
                </c:pt>
                <c:pt idx="30">
                  <c:v>71.099999999999994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'Mar21'!$C$57:$AG$57</c:f>
              <c:numCache>
                <c:formatCode>0.0</c:formatCode>
                <c:ptCount val="31"/>
                <c:pt idx="0">
                  <c:v>23.7</c:v>
                </c:pt>
                <c:pt idx="1">
                  <c:v>29.2</c:v>
                </c:pt>
                <c:pt idx="2">
                  <c:v>11.8</c:v>
                </c:pt>
                <c:pt idx="3">
                  <c:v>17</c:v>
                </c:pt>
                <c:pt idx="4">
                  <c:v>7.1</c:v>
                </c:pt>
                <c:pt idx="5">
                  <c:v>25.2</c:v>
                </c:pt>
                <c:pt idx="6">
                  <c:v>19.899999999999999</c:v>
                </c:pt>
                <c:pt idx="7">
                  <c:v>19.5</c:v>
                </c:pt>
                <c:pt idx="8">
                  <c:v>23.3</c:v>
                </c:pt>
                <c:pt idx="9">
                  <c:v>31.7</c:v>
                </c:pt>
                <c:pt idx="10">
                  <c:v>15.3</c:v>
                </c:pt>
                <c:pt idx="11">
                  <c:v>36</c:v>
                </c:pt>
                <c:pt idx="12">
                  <c:v>25.6</c:v>
                </c:pt>
                <c:pt idx="13">
                  <c:v>12.8</c:v>
                </c:pt>
                <c:pt idx="14">
                  <c:v>9</c:v>
                </c:pt>
                <c:pt idx="15">
                  <c:v>17.8</c:v>
                </c:pt>
                <c:pt idx="16">
                  <c:v>14.7</c:v>
                </c:pt>
                <c:pt idx="17">
                  <c:v>28.7</c:v>
                </c:pt>
                <c:pt idx="18">
                  <c:v>33.9</c:v>
                </c:pt>
                <c:pt idx="19">
                  <c:v>36.1</c:v>
                </c:pt>
                <c:pt idx="20">
                  <c:v>27.5</c:v>
                </c:pt>
                <c:pt idx="21">
                  <c:v>29.7</c:v>
                </c:pt>
                <c:pt idx="22">
                  <c:v>40.799999999999997</c:v>
                </c:pt>
                <c:pt idx="23">
                  <c:v>41.7</c:v>
                </c:pt>
                <c:pt idx="24">
                  <c:v>34</c:v>
                </c:pt>
                <c:pt idx="25">
                  <c:v>37</c:v>
                </c:pt>
                <c:pt idx="26">
                  <c:v>39.6</c:v>
                </c:pt>
                <c:pt idx="27">
                  <c:v>42.9</c:v>
                </c:pt>
                <c:pt idx="28">
                  <c:v>41.7</c:v>
                </c:pt>
                <c:pt idx="29">
                  <c:v>41.9</c:v>
                </c:pt>
                <c:pt idx="30">
                  <c:v>41.5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53176"/>
        <c:axId val="1015454744"/>
      </c:barChart>
      <c:catAx>
        <c:axId val="101545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4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4547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31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'Apr21'!$C$3:$AG$3</c:f>
              <c:numCache>
                <c:formatCode>0.0</c:formatCode>
                <c:ptCount val="31"/>
                <c:pt idx="0">
                  <c:v>39.6</c:v>
                </c:pt>
                <c:pt idx="1">
                  <c:v>39.6</c:v>
                </c:pt>
                <c:pt idx="2">
                  <c:v>52.2</c:v>
                </c:pt>
                <c:pt idx="3">
                  <c:v>43.1</c:v>
                </c:pt>
                <c:pt idx="4">
                  <c:v>45.9</c:v>
                </c:pt>
                <c:pt idx="5">
                  <c:v>52</c:v>
                </c:pt>
                <c:pt idx="6">
                  <c:v>52.1</c:v>
                </c:pt>
                <c:pt idx="7">
                  <c:v>44.3</c:v>
                </c:pt>
                <c:pt idx="8">
                  <c:v>46.2</c:v>
                </c:pt>
                <c:pt idx="9">
                  <c:v>48.4</c:v>
                </c:pt>
                <c:pt idx="10">
                  <c:v>49.5</c:v>
                </c:pt>
                <c:pt idx="11">
                  <c:v>39.1</c:v>
                </c:pt>
                <c:pt idx="12">
                  <c:v>50.8</c:v>
                </c:pt>
                <c:pt idx="13">
                  <c:v>52.2</c:v>
                </c:pt>
                <c:pt idx="14">
                  <c:v>51.4</c:v>
                </c:pt>
                <c:pt idx="15">
                  <c:v>51.3</c:v>
                </c:pt>
                <c:pt idx="16">
                  <c:v>50</c:v>
                </c:pt>
                <c:pt idx="17">
                  <c:v>52.2</c:v>
                </c:pt>
                <c:pt idx="18">
                  <c:v>51.4</c:v>
                </c:pt>
                <c:pt idx="19">
                  <c:v>49.1</c:v>
                </c:pt>
                <c:pt idx="20">
                  <c:v>46.7</c:v>
                </c:pt>
                <c:pt idx="21">
                  <c:v>52.1</c:v>
                </c:pt>
                <c:pt idx="22">
                  <c:v>44.8</c:v>
                </c:pt>
                <c:pt idx="23">
                  <c:v>43.4</c:v>
                </c:pt>
                <c:pt idx="24">
                  <c:v>44.5</c:v>
                </c:pt>
                <c:pt idx="25">
                  <c:v>50.7</c:v>
                </c:pt>
                <c:pt idx="26">
                  <c:v>46.6</c:v>
                </c:pt>
                <c:pt idx="27">
                  <c:v>50.8</c:v>
                </c:pt>
                <c:pt idx="28">
                  <c:v>43.1</c:v>
                </c:pt>
                <c:pt idx="29">
                  <c:v>35.5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'Apr21'!$C$4:$AG$4</c:f>
              <c:numCache>
                <c:formatCode>0.0</c:formatCode>
                <c:ptCount val="31"/>
                <c:pt idx="0">
                  <c:v>266.39999999999998</c:v>
                </c:pt>
                <c:pt idx="1">
                  <c:v>265.10000000000002</c:v>
                </c:pt>
                <c:pt idx="2">
                  <c:v>197.5</c:v>
                </c:pt>
                <c:pt idx="3">
                  <c:v>298.3</c:v>
                </c:pt>
                <c:pt idx="4">
                  <c:v>195</c:v>
                </c:pt>
                <c:pt idx="5">
                  <c:v>129.19999999999999</c:v>
                </c:pt>
                <c:pt idx="6">
                  <c:v>136.80000000000001</c:v>
                </c:pt>
                <c:pt idx="7">
                  <c:v>314.10000000000002</c:v>
                </c:pt>
                <c:pt idx="8">
                  <c:v>274.90000000000003</c:v>
                </c:pt>
                <c:pt idx="9">
                  <c:v>208.8</c:v>
                </c:pt>
                <c:pt idx="10">
                  <c:v>219.09999999999997</c:v>
                </c:pt>
                <c:pt idx="11">
                  <c:v>157.6</c:v>
                </c:pt>
                <c:pt idx="12">
                  <c:v>239.4</c:v>
                </c:pt>
                <c:pt idx="13">
                  <c:v>232.3</c:v>
                </c:pt>
                <c:pt idx="14">
                  <c:v>194.09999999999997</c:v>
                </c:pt>
                <c:pt idx="15">
                  <c:v>260.8</c:v>
                </c:pt>
                <c:pt idx="16">
                  <c:v>296.89999999999998</c:v>
                </c:pt>
                <c:pt idx="17">
                  <c:v>221.1</c:v>
                </c:pt>
                <c:pt idx="18">
                  <c:v>206.9</c:v>
                </c:pt>
                <c:pt idx="19">
                  <c:v>288.10000000000002</c:v>
                </c:pt>
                <c:pt idx="20">
                  <c:v>236.8</c:v>
                </c:pt>
                <c:pt idx="21">
                  <c:v>249.6</c:v>
                </c:pt>
                <c:pt idx="22">
                  <c:v>330.40000000000003</c:v>
                </c:pt>
                <c:pt idx="23">
                  <c:v>324.90000000000003</c:v>
                </c:pt>
                <c:pt idx="24">
                  <c:v>323.5</c:v>
                </c:pt>
                <c:pt idx="25">
                  <c:v>268.7</c:v>
                </c:pt>
                <c:pt idx="26">
                  <c:v>303.80000000000007</c:v>
                </c:pt>
                <c:pt idx="27">
                  <c:v>198.7</c:v>
                </c:pt>
                <c:pt idx="28">
                  <c:v>145.6</c:v>
                </c:pt>
                <c:pt idx="29">
                  <c:v>90.8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455920"/>
        <c:axId val="1015443768"/>
        <c:axId val="1017398736"/>
      </c:bar3DChart>
      <c:catAx>
        <c:axId val="101545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376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15443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55920"/>
        <c:crossesAt val="1"/>
        <c:crossBetween val="between"/>
      </c:valAx>
      <c:serAx>
        <c:axId val="101739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01544376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'Apr21'!$C$54:$AG$54</c:f>
              <c:numCache>
                <c:formatCode>0.0</c:formatCode>
                <c:ptCount val="31"/>
                <c:pt idx="0">
                  <c:v>78.3</c:v>
                </c:pt>
                <c:pt idx="1">
                  <c:v>77.400000000000006</c:v>
                </c:pt>
                <c:pt idx="2">
                  <c:v>61.1</c:v>
                </c:pt>
                <c:pt idx="3">
                  <c:v>88.3</c:v>
                </c:pt>
                <c:pt idx="4">
                  <c:v>55.7</c:v>
                </c:pt>
                <c:pt idx="5">
                  <c:v>36.5</c:v>
                </c:pt>
                <c:pt idx="6">
                  <c:v>39.9</c:v>
                </c:pt>
                <c:pt idx="7">
                  <c:v>93.1</c:v>
                </c:pt>
                <c:pt idx="8">
                  <c:v>81</c:v>
                </c:pt>
                <c:pt idx="9">
                  <c:v>60</c:v>
                </c:pt>
                <c:pt idx="10">
                  <c:v>61.4</c:v>
                </c:pt>
                <c:pt idx="11">
                  <c:v>46.8</c:v>
                </c:pt>
                <c:pt idx="12">
                  <c:v>70.099999999999994</c:v>
                </c:pt>
                <c:pt idx="13">
                  <c:v>68.8</c:v>
                </c:pt>
                <c:pt idx="14">
                  <c:v>55</c:v>
                </c:pt>
                <c:pt idx="15">
                  <c:v>73.400000000000006</c:v>
                </c:pt>
                <c:pt idx="16">
                  <c:v>84.8</c:v>
                </c:pt>
                <c:pt idx="17">
                  <c:v>66.7</c:v>
                </c:pt>
                <c:pt idx="18">
                  <c:v>59</c:v>
                </c:pt>
                <c:pt idx="19">
                  <c:v>85.5</c:v>
                </c:pt>
                <c:pt idx="20">
                  <c:v>66.3</c:v>
                </c:pt>
                <c:pt idx="21">
                  <c:v>72</c:v>
                </c:pt>
                <c:pt idx="22">
                  <c:v>97.3</c:v>
                </c:pt>
                <c:pt idx="23">
                  <c:v>95.6</c:v>
                </c:pt>
                <c:pt idx="24">
                  <c:v>93.9</c:v>
                </c:pt>
                <c:pt idx="25">
                  <c:v>78.3</c:v>
                </c:pt>
                <c:pt idx="26">
                  <c:v>90</c:v>
                </c:pt>
                <c:pt idx="27">
                  <c:v>57.3</c:v>
                </c:pt>
                <c:pt idx="28">
                  <c:v>42.7</c:v>
                </c:pt>
                <c:pt idx="29">
                  <c:v>25.7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'Apr21'!$C$55:$AG$55</c:f>
              <c:numCache>
                <c:formatCode>0.0</c:formatCode>
                <c:ptCount val="31"/>
                <c:pt idx="0">
                  <c:v>76.900000000000006</c:v>
                </c:pt>
                <c:pt idx="1">
                  <c:v>76.3</c:v>
                </c:pt>
                <c:pt idx="2">
                  <c:v>58.8</c:v>
                </c:pt>
                <c:pt idx="3">
                  <c:v>85.7</c:v>
                </c:pt>
                <c:pt idx="4">
                  <c:v>54.7</c:v>
                </c:pt>
                <c:pt idx="5">
                  <c:v>34.5</c:v>
                </c:pt>
                <c:pt idx="6">
                  <c:v>38</c:v>
                </c:pt>
                <c:pt idx="7">
                  <c:v>90.6</c:v>
                </c:pt>
                <c:pt idx="8">
                  <c:v>80.3</c:v>
                </c:pt>
                <c:pt idx="9">
                  <c:v>59.2</c:v>
                </c:pt>
                <c:pt idx="10">
                  <c:v>61.2</c:v>
                </c:pt>
                <c:pt idx="11">
                  <c:v>45.5</c:v>
                </c:pt>
                <c:pt idx="12">
                  <c:v>66.7</c:v>
                </c:pt>
                <c:pt idx="13">
                  <c:v>66.2</c:v>
                </c:pt>
                <c:pt idx="14">
                  <c:v>54.1</c:v>
                </c:pt>
                <c:pt idx="15">
                  <c:v>72.900000000000006</c:v>
                </c:pt>
                <c:pt idx="16">
                  <c:v>84.2</c:v>
                </c:pt>
                <c:pt idx="17">
                  <c:v>63.7</c:v>
                </c:pt>
                <c:pt idx="18">
                  <c:v>57.7</c:v>
                </c:pt>
                <c:pt idx="19">
                  <c:v>83.6</c:v>
                </c:pt>
                <c:pt idx="20">
                  <c:v>66.400000000000006</c:v>
                </c:pt>
                <c:pt idx="21">
                  <c:v>70.3</c:v>
                </c:pt>
                <c:pt idx="22">
                  <c:v>95.3</c:v>
                </c:pt>
                <c:pt idx="23">
                  <c:v>94</c:v>
                </c:pt>
                <c:pt idx="24">
                  <c:v>93.6</c:v>
                </c:pt>
                <c:pt idx="25">
                  <c:v>77.7</c:v>
                </c:pt>
                <c:pt idx="26">
                  <c:v>89.3</c:v>
                </c:pt>
                <c:pt idx="27">
                  <c:v>56.8</c:v>
                </c:pt>
                <c:pt idx="28">
                  <c:v>41.9</c:v>
                </c:pt>
                <c:pt idx="29">
                  <c:v>25.2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'Apr21'!$C$56:$AG$56</c:f>
              <c:numCache>
                <c:formatCode>0.0</c:formatCode>
                <c:ptCount val="31"/>
                <c:pt idx="0">
                  <c:v>70.3</c:v>
                </c:pt>
                <c:pt idx="1">
                  <c:v>70.8</c:v>
                </c:pt>
                <c:pt idx="2">
                  <c:v>51.3</c:v>
                </c:pt>
                <c:pt idx="3">
                  <c:v>78.7</c:v>
                </c:pt>
                <c:pt idx="4">
                  <c:v>52.8</c:v>
                </c:pt>
                <c:pt idx="5">
                  <c:v>34.200000000000003</c:v>
                </c:pt>
                <c:pt idx="6">
                  <c:v>37.1</c:v>
                </c:pt>
                <c:pt idx="7">
                  <c:v>82.3</c:v>
                </c:pt>
                <c:pt idx="8">
                  <c:v>74.900000000000006</c:v>
                </c:pt>
                <c:pt idx="9">
                  <c:v>57.4</c:v>
                </c:pt>
                <c:pt idx="10">
                  <c:v>60.3</c:v>
                </c:pt>
                <c:pt idx="11">
                  <c:v>43.6</c:v>
                </c:pt>
                <c:pt idx="12">
                  <c:v>62.1</c:v>
                </c:pt>
                <c:pt idx="13">
                  <c:v>61.5</c:v>
                </c:pt>
                <c:pt idx="14">
                  <c:v>52.3</c:v>
                </c:pt>
                <c:pt idx="15">
                  <c:v>71.099999999999994</c:v>
                </c:pt>
                <c:pt idx="16">
                  <c:v>81.5</c:v>
                </c:pt>
                <c:pt idx="17">
                  <c:v>59.3</c:v>
                </c:pt>
                <c:pt idx="18">
                  <c:v>55.2</c:v>
                </c:pt>
                <c:pt idx="19">
                  <c:v>76.400000000000006</c:v>
                </c:pt>
                <c:pt idx="20">
                  <c:v>65.400000000000006</c:v>
                </c:pt>
                <c:pt idx="21">
                  <c:v>66.7</c:v>
                </c:pt>
                <c:pt idx="22">
                  <c:v>88.2</c:v>
                </c:pt>
                <c:pt idx="23">
                  <c:v>86.2</c:v>
                </c:pt>
                <c:pt idx="24">
                  <c:v>86.9</c:v>
                </c:pt>
                <c:pt idx="25">
                  <c:v>74.8</c:v>
                </c:pt>
                <c:pt idx="26">
                  <c:v>81.900000000000006</c:v>
                </c:pt>
                <c:pt idx="27">
                  <c:v>55.1</c:v>
                </c:pt>
                <c:pt idx="28">
                  <c:v>40.4</c:v>
                </c:pt>
                <c:pt idx="29">
                  <c:v>24.6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'Apr21'!$C$57:$AG$57</c:f>
              <c:numCache>
                <c:formatCode>0.0</c:formatCode>
                <c:ptCount val="31"/>
                <c:pt idx="0">
                  <c:v>40.9</c:v>
                </c:pt>
                <c:pt idx="1">
                  <c:v>40.6</c:v>
                </c:pt>
                <c:pt idx="2">
                  <c:v>26.3</c:v>
                </c:pt>
                <c:pt idx="3">
                  <c:v>45.6</c:v>
                </c:pt>
                <c:pt idx="4">
                  <c:v>31.8</c:v>
                </c:pt>
                <c:pt idx="5">
                  <c:v>24</c:v>
                </c:pt>
                <c:pt idx="6">
                  <c:v>21.8</c:v>
                </c:pt>
                <c:pt idx="7">
                  <c:v>48.1</c:v>
                </c:pt>
                <c:pt idx="8">
                  <c:v>38.700000000000003</c:v>
                </c:pt>
                <c:pt idx="9">
                  <c:v>32.200000000000003</c:v>
                </c:pt>
                <c:pt idx="10">
                  <c:v>36.200000000000003</c:v>
                </c:pt>
                <c:pt idx="11">
                  <c:v>21.7</c:v>
                </c:pt>
                <c:pt idx="12">
                  <c:v>40.5</c:v>
                </c:pt>
                <c:pt idx="13">
                  <c:v>35.799999999999997</c:v>
                </c:pt>
                <c:pt idx="14">
                  <c:v>32.700000000000003</c:v>
                </c:pt>
                <c:pt idx="15">
                  <c:v>43.4</c:v>
                </c:pt>
                <c:pt idx="16">
                  <c:v>46.4</c:v>
                </c:pt>
                <c:pt idx="17">
                  <c:v>31.4</c:v>
                </c:pt>
                <c:pt idx="18">
                  <c:v>35</c:v>
                </c:pt>
                <c:pt idx="19">
                  <c:v>42.6</c:v>
                </c:pt>
                <c:pt idx="20">
                  <c:v>38.700000000000003</c:v>
                </c:pt>
                <c:pt idx="21">
                  <c:v>40.6</c:v>
                </c:pt>
                <c:pt idx="22">
                  <c:v>49.6</c:v>
                </c:pt>
                <c:pt idx="23">
                  <c:v>49.1</c:v>
                </c:pt>
                <c:pt idx="24">
                  <c:v>49.1</c:v>
                </c:pt>
                <c:pt idx="25">
                  <c:v>37.9</c:v>
                </c:pt>
                <c:pt idx="26">
                  <c:v>42.6</c:v>
                </c:pt>
                <c:pt idx="27">
                  <c:v>29.5</c:v>
                </c:pt>
                <c:pt idx="28">
                  <c:v>20.6</c:v>
                </c:pt>
                <c:pt idx="29">
                  <c:v>15.3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444944"/>
        <c:axId val="1022040960"/>
      </c:barChart>
      <c:catAx>
        <c:axId val="101544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0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40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44494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'Mai21'!$C$3:$AG$3</c:f>
              <c:numCache>
                <c:formatCode>0.0</c:formatCode>
                <c:ptCount val="31"/>
                <c:pt idx="0">
                  <c:v>18.899999999999999</c:v>
                </c:pt>
                <c:pt idx="1">
                  <c:v>51.9</c:v>
                </c:pt>
                <c:pt idx="2">
                  <c:v>50.2</c:v>
                </c:pt>
                <c:pt idx="3">
                  <c:v>51</c:v>
                </c:pt>
                <c:pt idx="4">
                  <c:v>51.8</c:v>
                </c:pt>
                <c:pt idx="5">
                  <c:v>15.1</c:v>
                </c:pt>
                <c:pt idx="6">
                  <c:v>51.8</c:v>
                </c:pt>
                <c:pt idx="7">
                  <c:v>49.4</c:v>
                </c:pt>
                <c:pt idx="8">
                  <c:v>50.3</c:v>
                </c:pt>
                <c:pt idx="9">
                  <c:v>30.4</c:v>
                </c:pt>
                <c:pt idx="10">
                  <c:v>16.2</c:v>
                </c:pt>
                <c:pt idx="11">
                  <c:v>50.8</c:v>
                </c:pt>
                <c:pt idx="12">
                  <c:v>43.6</c:v>
                </c:pt>
                <c:pt idx="13">
                  <c:v>52.6</c:v>
                </c:pt>
                <c:pt idx="14">
                  <c:v>38</c:v>
                </c:pt>
                <c:pt idx="15">
                  <c:v>52.3</c:v>
                </c:pt>
                <c:pt idx="16">
                  <c:v>52.3</c:v>
                </c:pt>
                <c:pt idx="17">
                  <c:v>51.8</c:v>
                </c:pt>
                <c:pt idx="18">
                  <c:v>52.2</c:v>
                </c:pt>
                <c:pt idx="19">
                  <c:v>52.3</c:v>
                </c:pt>
                <c:pt idx="20">
                  <c:v>51.6</c:v>
                </c:pt>
                <c:pt idx="21">
                  <c:v>52.4</c:v>
                </c:pt>
                <c:pt idx="22">
                  <c:v>52.6</c:v>
                </c:pt>
                <c:pt idx="23">
                  <c:v>46.2</c:v>
                </c:pt>
                <c:pt idx="24">
                  <c:v>52.1</c:v>
                </c:pt>
                <c:pt idx="25">
                  <c:v>52.4</c:v>
                </c:pt>
                <c:pt idx="26">
                  <c:v>52.3</c:v>
                </c:pt>
                <c:pt idx="27">
                  <c:v>45.3</c:v>
                </c:pt>
                <c:pt idx="28">
                  <c:v>52.3</c:v>
                </c:pt>
                <c:pt idx="29">
                  <c:v>45.9</c:v>
                </c:pt>
                <c:pt idx="30">
                  <c:v>47.1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'Mai21'!$C$4:$AG$4</c:f>
              <c:numCache>
                <c:formatCode>0.0</c:formatCode>
                <c:ptCount val="31"/>
                <c:pt idx="0">
                  <c:v>93.1</c:v>
                </c:pt>
                <c:pt idx="1">
                  <c:v>199.1</c:v>
                </c:pt>
                <c:pt idx="2">
                  <c:v>346.2</c:v>
                </c:pt>
                <c:pt idx="3">
                  <c:v>228.29999999999998</c:v>
                </c:pt>
                <c:pt idx="4">
                  <c:v>139.5</c:v>
                </c:pt>
                <c:pt idx="5">
                  <c:v>92.5</c:v>
                </c:pt>
                <c:pt idx="6">
                  <c:v>140</c:v>
                </c:pt>
                <c:pt idx="7">
                  <c:v>340</c:v>
                </c:pt>
                <c:pt idx="8">
                  <c:v>324.90000000000003</c:v>
                </c:pt>
                <c:pt idx="9">
                  <c:v>82.7</c:v>
                </c:pt>
                <c:pt idx="10">
                  <c:v>63.2</c:v>
                </c:pt>
                <c:pt idx="11">
                  <c:v>200.8</c:v>
                </c:pt>
                <c:pt idx="12">
                  <c:v>161.00000000000003</c:v>
                </c:pt>
                <c:pt idx="13">
                  <c:v>204.2</c:v>
                </c:pt>
                <c:pt idx="14">
                  <c:v>130</c:v>
                </c:pt>
                <c:pt idx="15">
                  <c:v>115.30000000000001</c:v>
                </c:pt>
                <c:pt idx="16">
                  <c:v>261.29999999999995</c:v>
                </c:pt>
                <c:pt idx="17">
                  <c:v>252.99999999999997</c:v>
                </c:pt>
                <c:pt idx="18">
                  <c:v>193.70000000000002</c:v>
                </c:pt>
                <c:pt idx="19">
                  <c:v>269</c:v>
                </c:pt>
                <c:pt idx="20">
                  <c:v>101.6</c:v>
                </c:pt>
                <c:pt idx="21">
                  <c:v>334.3</c:v>
                </c:pt>
                <c:pt idx="22">
                  <c:v>323.39999999999998</c:v>
                </c:pt>
                <c:pt idx="23">
                  <c:v>102.8</c:v>
                </c:pt>
                <c:pt idx="24">
                  <c:v>331.00000000000006</c:v>
                </c:pt>
                <c:pt idx="25">
                  <c:v>205.9</c:v>
                </c:pt>
                <c:pt idx="26">
                  <c:v>257.60000000000002</c:v>
                </c:pt>
                <c:pt idx="27">
                  <c:v>368.20000000000005</c:v>
                </c:pt>
                <c:pt idx="28">
                  <c:v>357.80000000000007</c:v>
                </c:pt>
                <c:pt idx="29">
                  <c:v>372.9</c:v>
                </c:pt>
                <c:pt idx="30">
                  <c:v>360.09999999999997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42136"/>
        <c:axId val="1022043312"/>
        <c:axId val="1017419088"/>
      </c:bar3DChart>
      <c:catAx>
        <c:axId val="102204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331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4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2136"/>
        <c:crossesAt val="1"/>
        <c:crossBetween val="between"/>
      </c:valAx>
      <c:serAx>
        <c:axId val="101741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4331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'Jan15'!$C$3:$AG$3</c:f>
              <c:numCache>
                <c:formatCode>0.0</c:formatCode>
                <c:ptCount val="31"/>
                <c:pt idx="0">
                  <c:v>0.45600000000000002</c:v>
                </c:pt>
                <c:pt idx="2">
                  <c:v>1.0189999999999999</c:v>
                </c:pt>
                <c:pt idx="3">
                  <c:v>25.253</c:v>
                </c:pt>
                <c:pt idx="4">
                  <c:v>21.510999999999999</c:v>
                </c:pt>
                <c:pt idx="5">
                  <c:v>23.244</c:v>
                </c:pt>
                <c:pt idx="6">
                  <c:v>25.998999999999999</c:v>
                </c:pt>
                <c:pt idx="7">
                  <c:v>26.972999999999999</c:v>
                </c:pt>
                <c:pt idx="8">
                  <c:v>9.6940000000000008</c:v>
                </c:pt>
                <c:pt idx="9">
                  <c:v>28.677</c:v>
                </c:pt>
                <c:pt idx="10">
                  <c:v>28.623000000000001</c:v>
                </c:pt>
                <c:pt idx="11">
                  <c:v>9.4580000000000002</c:v>
                </c:pt>
                <c:pt idx="12">
                  <c:v>23.867999999999999</c:v>
                </c:pt>
                <c:pt idx="13">
                  <c:v>32.557000000000002</c:v>
                </c:pt>
                <c:pt idx="14">
                  <c:v>28.843</c:v>
                </c:pt>
                <c:pt idx="15">
                  <c:v>10.137</c:v>
                </c:pt>
                <c:pt idx="16">
                  <c:v>4.4569999999999999</c:v>
                </c:pt>
                <c:pt idx="17">
                  <c:v>32.045999999999999</c:v>
                </c:pt>
                <c:pt idx="18">
                  <c:v>15.377000000000001</c:v>
                </c:pt>
                <c:pt idx="19">
                  <c:v>2.556</c:v>
                </c:pt>
                <c:pt idx="20">
                  <c:v>7.6689999999999996</c:v>
                </c:pt>
                <c:pt idx="21">
                  <c:v>5.024</c:v>
                </c:pt>
                <c:pt idx="22">
                  <c:v>3.9260000000000002</c:v>
                </c:pt>
                <c:pt idx="23">
                  <c:v>26.026</c:v>
                </c:pt>
                <c:pt idx="24">
                  <c:v>4.7309999999999999</c:v>
                </c:pt>
                <c:pt idx="25">
                  <c:v>1.86</c:v>
                </c:pt>
                <c:pt idx="26">
                  <c:v>1.0389999999999999</c:v>
                </c:pt>
                <c:pt idx="27">
                  <c:v>12.404</c:v>
                </c:pt>
                <c:pt idx="28">
                  <c:v>6.6079999999999997</c:v>
                </c:pt>
                <c:pt idx="29">
                  <c:v>14.371</c:v>
                </c:pt>
                <c:pt idx="30">
                  <c:v>15.599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'Jan15'!$C$4:$AG$4</c:f>
              <c:numCache>
                <c:formatCode>0</c:formatCode>
                <c:ptCount val="31"/>
                <c:pt idx="0" formatCode="General">
                  <c:v>2.5</c:v>
                </c:pt>
                <c:pt idx="1">
                  <c:v>1</c:v>
                </c:pt>
                <c:pt idx="2" formatCode="General">
                  <c:v>4.0999999999999996</c:v>
                </c:pt>
                <c:pt idx="3" formatCode="General">
                  <c:v>73.899999999999991</c:v>
                </c:pt>
                <c:pt idx="4" formatCode="General">
                  <c:v>102.80000000000001</c:v>
                </c:pt>
                <c:pt idx="5" formatCode="General">
                  <c:v>97.499999999999986</c:v>
                </c:pt>
                <c:pt idx="6" formatCode="General">
                  <c:v>104.6</c:v>
                </c:pt>
                <c:pt idx="7" formatCode="General">
                  <c:v>84</c:v>
                </c:pt>
                <c:pt idx="8" formatCode="General">
                  <c:v>25.3</c:v>
                </c:pt>
                <c:pt idx="9" formatCode="General">
                  <c:v>100.30000000000001</c:v>
                </c:pt>
                <c:pt idx="10" formatCode="General">
                  <c:v>57</c:v>
                </c:pt>
                <c:pt idx="11" formatCode="General">
                  <c:v>44.599999999999994</c:v>
                </c:pt>
                <c:pt idx="12" formatCode="General">
                  <c:v>108.10000000000001</c:v>
                </c:pt>
                <c:pt idx="13" formatCode="General">
                  <c:v>47.699999999999996</c:v>
                </c:pt>
                <c:pt idx="14" formatCode="General">
                  <c:v>85.2</c:v>
                </c:pt>
                <c:pt idx="15" formatCode="General">
                  <c:v>35.400000000000006</c:v>
                </c:pt>
                <c:pt idx="16" formatCode="General">
                  <c:v>17.5</c:v>
                </c:pt>
                <c:pt idx="17" formatCode="General">
                  <c:v>96</c:v>
                </c:pt>
                <c:pt idx="18" formatCode="General">
                  <c:v>46.2</c:v>
                </c:pt>
                <c:pt idx="19" formatCode="General">
                  <c:v>9.1</c:v>
                </c:pt>
                <c:pt idx="20" formatCode="General">
                  <c:v>25.1</c:v>
                </c:pt>
                <c:pt idx="21" formatCode="General">
                  <c:v>20.100000000000001</c:v>
                </c:pt>
                <c:pt idx="22" formatCode="General">
                  <c:v>15.6</c:v>
                </c:pt>
                <c:pt idx="23" formatCode="General">
                  <c:v>45.8</c:v>
                </c:pt>
                <c:pt idx="24" formatCode="General">
                  <c:v>9.8000000000000007</c:v>
                </c:pt>
                <c:pt idx="25" formatCode="General">
                  <c:v>9.1999999999999993</c:v>
                </c:pt>
                <c:pt idx="26" formatCode="General">
                  <c:v>3.6999999999999997</c:v>
                </c:pt>
                <c:pt idx="27" formatCode="General">
                  <c:v>29.5</c:v>
                </c:pt>
                <c:pt idx="28" formatCode="General">
                  <c:v>27.1</c:v>
                </c:pt>
                <c:pt idx="29" formatCode="General">
                  <c:v>20.299999999999997</c:v>
                </c:pt>
                <c:pt idx="30" formatCode="General">
                  <c:v>29.300000000000004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9353288"/>
        <c:axId val="999352112"/>
        <c:axId val="989540296"/>
      </c:bar3DChart>
      <c:catAx>
        <c:axId val="99935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935211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9935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9353288"/>
        <c:crossesAt val="1"/>
        <c:crossBetween val="between"/>
      </c:valAx>
      <c:serAx>
        <c:axId val="989540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9935211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5845253494645"/>
          <c:y val="0.34777912376337572"/>
          <c:w val="0.93115281602069677"/>
          <c:h val="0.42795247154235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'Mai21'!$C$54:$AG$54</c:f>
              <c:numCache>
                <c:formatCode>0.0</c:formatCode>
                <c:ptCount val="31"/>
                <c:pt idx="0">
                  <c:v>27.4</c:v>
                </c:pt>
                <c:pt idx="1">
                  <c:v>59.6</c:v>
                </c:pt>
                <c:pt idx="2">
                  <c:v>101.8</c:v>
                </c:pt>
                <c:pt idx="3">
                  <c:v>66.2</c:v>
                </c:pt>
                <c:pt idx="4">
                  <c:v>43.4</c:v>
                </c:pt>
                <c:pt idx="5">
                  <c:v>27</c:v>
                </c:pt>
                <c:pt idx="6">
                  <c:v>44.8</c:v>
                </c:pt>
                <c:pt idx="7">
                  <c:v>100</c:v>
                </c:pt>
                <c:pt idx="8">
                  <c:v>94.3</c:v>
                </c:pt>
                <c:pt idx="9">
                  <c:v>23.7</c:v>
                </c:pt>
                <c:pt idx="10">
                  <c:v>18.399999999999999</c:v>
                </c:pt>
                <c:pt idx="11">
                  <c:v>62.7</c:v>
                </c:pt>
                <c:pt idx="12">
                  <c:v>48.7</c:v>
                </c:pt>
                <c:pt idx="13">
                  <c:v>57</c:v>
                </c:pt>
                <c:pt idx="14">
                  <c:v>37.799999999999997</c:v>
                </c:pt>
                <c:pt idx="15">
                  <c:v>33.700000000000003</c:v>
                </c:pt>
                <c:pt idx="16">
                  <c:v>80.3</c:v>
                </c:pt>
                <c:pt idx="17">
                  <c:v>72.599999999999994</c:v>
                </c:pt>
                <c:pt idx="18">
                  <c:v>57.9</c:v>
                </c:pt>
                <c:pt idx="19">
                  <c:v>81.2</c:v>
                </c:pt>
                <c:pt idx="20">
                  <c:v>30</c:v>
                </c:pt>
                <c:pt idx="21">
                  <c:v>99.2</c:v>
                </c:pt>
                <c:pt idx="22">
                  <c:v>96.8</c:v>
                </c:pt>
                <c:pt idx="23">
                  <c:v>30.3</c:v>
                </c:pt>
                <c:pt idx="24">
                  <c:v>101.6</c:v>
                </c:pt>
                <c:pt idx="25">
                  <c:v>60.2</c:v>
                </c:pt>
                <c:pt idx="26">
                  <c:v>80.900000000000006</c:v>
                </c:pt>
                <c:pt idx="27">
                  <c:v>107.4</c:v>
                </c:pt>
                <c:pt idx="28">
                  <c:v>106.7</c:v>
                </c:pt>
                <c:pt idx="29">
                  <c:v>109.4</c:v>
                </c:pt>
                <c:pt idx="30">
                  <c:v>105.2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'Mai21'!$C$55:$AG$55</c:f>
              <c:numCache>
                <c:formatCode>0.0</c:formatCode>
                <c:ptCount val="31"/>
                <c:pt idx="0">
                  <c:v>26.7</c:v>
                </c:pt>
                <c:pt idx="1">
                  <c:v>58.3</c:v>
                </c:pt>
                <c:pt idx="2">
                  <c:v>99.6</c:v>
                </c:pt>
                <c:pt idx="3">
                  <c:v>65.3</c:v>
                </c:pt>
                <c:pt idx="4">
                  <c:v>41.8</c:v>
                </c:pt>
                <c:pt idx="5">
                  <c:v>26.5</c:v>
                </c:pt>
                <c:pt idx="6">
                  <c:v>41.5</c:v>
                </c:pt>
                <c:pt idx="7">
                  <c:v>98.1</c:v>
                </c:pt>
                <c:pt idx="8">
                  <c:v>94.2</c:v>
                </c:pt>
                <c:pt idx="9">
                  <c:v>23.4</c:v>
                </c:pt>
                <c:pt idx="10">
                  <c:v>18</c:v>
                </c:pt>
                <c:pt idx="11">
                  <c:v>60.1</c:v>
                </c:pt>
                <c:pt idx="12">
                  <c:v>47.2</c:v>
                </c:pt>
                <c:pt idx="13">
                  <c:v>56.2</c:v>
                </c:pt>
                <c:pt idx="14">
                  <c:v>37.200000000000003</c:v>
                </c:pt>
                <c:pt idx="15">
                  <c:v>33.1</c:v>
                </c:pt>
                <c:pt idx="16">
                  <c:v>77.599999999999994</c:v>
                </c:pt>
                <c:pt idx="17">
                  <c:v>72.099999999999994</c:v>
                </c:pt>
                <c:pt idx="18">
                  <c:v>56.5</c:v>
                </c:pt>
                <c:pt idx="19">
                  <c:v>79.099999999999994</c:v>
                </c:pt>
                <c:pt idx="20">
                  <c:v>29.3</c:v>
                </c:pt>
                <c:pt idx="21">
                  <c:v>96.1</c:v>
                </c:pt>
                <c:pt idx="22">
                  <c:v>93.8</c:v>
                </c:pt>
                <c:pt idx="23">
                  <c:v>29.7</c:v>
                </c:pt>
                <c:pt idx="24">
                  <c:v>97.7</c:v>
                </c:pt>
                <c:pt idx="25">
                  <c:v>59.2</c:v>
                </c:pt>
                <c:pt idx="26">
                  <c:v>76.2</c:v>
                </c:pt>
                <c:pt idx="27">
                  <c:v>105.9</c:v>
                </c:pt>
                <c:pt idx="28">
                  <c:v>103.6</c:v>
                </c:pt>
                <c:pt idx="29">
                  <c:v>107.3</c:v>
                </c:pt>
                <c:pt idx="30">
                  <c:v>103.3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'Mai21'!$C$56:$AG$56</c:f>
              <c:numCache>
                <c:formatCode>0.0</c:formatCode>
                <c:ptCount val="31"/>
                <c:pt idx="0">
                  <c:v>25.8</c:v>
                </c:pt>
                <c:pt idx="1">
                  <c:v>53.8</c:v>
                </c:pt>
                <c:pt idx="2">
                  <c:v>92</c:v>
                </c:pt>
                <c:pt idx="3">
                  <c:v>62.7</c:v>
                </c:pt>
                <c:pt idx="4">
                  <c:v>35.700000000000003</c:v>
                </c:pt>
                <c:pt idx="5">
                  <c:v>25.6</c:v>
                </c:pt>
                <c:pt idx="6">
                  <c:v>36.1</c:v>
                </c:pt>
                <c:pt idx="7">
                  <c:v>91.3</c:v>
                </c:pt>
                <c:pt idx="8">
                  <c:v>87.3</c:v>
                </c:pt>
                <c:pt idx="9">
                  <c:v>22.7</c:v>
                </c:pt>
                <c:pt idx="10">
                  <c:v>17.5</c:v>
                </c:pt>
                <c:pt idx="11">
                  <c:v>52.3</c:v>
                </c:pt>
                <c:pt idx="12">
                  <c:v>43.7</c:v>
                </c:pt>
                <c:pt idx="13">
                  <c:v>54</c:v>
                </c:pt>
                <c:pt idx="14">
                  <c:v>35.9</c:v>
                </c:pt>
                <c:pt idx="15">
                  <c:v>31.9</c:v>
                </c:pt>
                <c:pt idx="16">
                  <c:v>66.900000000000006</c:v>
                </c:pt>
                <c:pt idx="17">
                  <c:v>69.7</c:v>
                </c:pt>
                <c:pt idx="18">
                  <c:v>51.9</c:v>
                </c:pt>
                <c:pt idx="19">
                  <c:v>71.3</c:v>
                </c:pt>
                <c:pt idx="20">
                  <c:v>28.2</c:v>
                </c:pt>
                <c:pt idx="21">
                  <c:v>88</c:v>
                </c:pt>
                <c:pt idx="22">
                  <c:v>86.9</c:v>
                </c:pt>
                <c:pt idx="23">
                  <c:v>28.5</c:v>
                </c:pt>
                <c:pt idx="24">
                  <c:v>84.9</c:v>
                </c:pt>
                <c:pt idx="25">
                  <c:v>54.6</c:v>
                </c:pt>
                <c:pt idx="26">
                  <c:v>66.099999999999994</c:v>
                </c:pt>
                <c:pt idx="27">
                  <c:v>99.8</c:v>
                </c:pt>
                <c:pt idx="28">
                  <c:v>97.4</c:v>
                </c:pt>
                <c:pt idx="29">
                  <c:v>101.8</c:v>
                </c:pt>
                <c:pt idx="30">
                  <c:v>98.2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'Mai21'!$C$57:$AG$57</c:f>
              <c:numCache>
                <c:formatCode>0.0</c:formatCode>
                <c:ptCount val="31"/>
                <c:pt idx="0">
                  <c:v>13.2</c:v>
                </c:pt>
                <c:pt idx="1">
                  <c:v>27.4</c:v>
                </c:pt>
                <c:pt idx="2">
                  <c:v>52.8</c:v>
                </c:pt>
                <c:pt idx="3">
                  <c:v>34.1</c:v>
                </c:pt>
                <c:pt idx="4">
                  <c:v>18.600000000000001</c:v>
                </c:pt>
                <c:pt idx="5">
                  <c:v>13.4</c:v>
                </c:pt>
                <c:pt idx="6">
                  <c:v>17.600000000000001</c:v>
                </c:pt>
                <c:pt idx="7">
                  <c:v>50.6</c:v>
                </c:pt>
                <c:pt idx="8">
                  <c:v>49.1</c:v>
                </c:pt>
                <c:pt idx="9">
                  <c:v>12.9</c:v>
                </c:pt>
                <c:pt idx="10">
                  <c:v>9.3000000000000007</c:v>
                </c:pt>
                <c:pt idx="11">
                  <c:v>25.7</c:v>
                </c:pt>
                <c:pt idx="12">
                  <c:v>21.4</c:v>
                </c:pt>
                <c:pt idx="13">
                  <c:v>37</c:v>
                </c:pt>
                <c:pt idx="14">
                  <c:v>19.100000000000001</c:v>
                </c:pt>
                <c:pt idx="15">
                  <c:v>16.600000000000001</c:v>
                </c:pt>
                <c:pt idx="16">
                  <c:v>36.5</c:v>
                </c:pt>
                <c:pt idx="17">
                  <c:v>38.6</c:v>
                </c:pt>
                <c:pt idx="18">
                  <c:v>27.4</c:v>
                </c:pt>
                <c:pt idx="19">
                  <c:v>37.4</c:v>
                </c:pt>
                <c:pt idx="20">
                  <c:v>14.1</c:v>
                </c:pt>
                <c:pt idx="21">
                  <c:v>51</c:v>
                </c:pt>
                <c:pt idx="22">
                  <c:v>45.9</c:v>
                </c:pt>
                <c:pt idx="23">
                  <c:v>14.3</c:v>
                </c:pt>
                <c:pt idx="24">
                  <c:v>46.8</c:v>
                </c:pt>
                <c:pt idx="25">
                  <c:v>31.9</c:v>
                </c:pt>
                <c:pt idx="26">
                  <c:v>34.4</c:v>
                </c:pt>
                <c:pt idx="27">
                  <c:v>55.1</c:v>
                </c:pt>
                <c:pt idx="28">
                  <c:v>50.1</c:v>
                </c:pt>
                <c:pt idx="29">
                  <c:v>54.4</c:v>
                </c:pt>
                <c:pt idx="30">
                  <c:v>53.4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43704"/>
        <c:axId val="1022044096"/>
      </c:barChart>
      <c:catAx>
        <c:axId val="102204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4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44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37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'Jun21'!$C$3:$AG$3</c:f>
              <c:numCache>
                <c:formatCode>0.0</c:formatCode>
                <c:ptCount val="31"/>
                <c:pt idx="0">
                  <c:v>44.1</c:v>
                </c:pt>
                <c:pt idx="1">
                  <c:v>52</c:v>
                </c:pt>
                <c:pt idx="2">
                  <c:v>51.8</c:v>
                </c:pt>
                <c:pt idx="3">
                  <c:v>51.8</c:v>
                </c:pt>
                <c:pt idx="4">
                  <c:v>52</c:v>
                </c:pt>
                <c:pt idx="5">
                  <c:v>37.700000000000003</c:v>
                </c:pt>
                <c:pt idx="6">
                  <c:v>52.2</c:v>
                </c:pt>
                <c:pt idx="7">
                  <c:v>50.7</c:v>
                </c:pt>
                <c:pt idx="8">
                  <c:v>51.6</c:v>
                </c:pt>
                <c:pt idx="9">
                  <c:v>48.3</c:v>
                </c:pt>
                <c:pt idx="10">
                  <c:v>49.3</c:v>
                </c:pt>
                <c:pt idx="11">
                  <c:v>43.9</c:v>
                </c:pt>
                <c:pt idx="12">
                  <c:v>49.9</c:v>
                </c:pt>
                <c:pt idx="13">
                  <c:v>43.1</c:v>
                </c:pt>
                <c:pt idx="14">
                  <c:v>43.3</c:v>
                </c:pt>
                <c:pt idx="15">
                  <c:v>42.9</c:v>
                </c:pt>
                <c:pt idx="16">
                  <c:v>43.9</c:v>
                </c:pt>
                <c:pt idx="17">
                  <c:v>50</c:v>
                </c:pt>
                <c:pt idx="18">
                  <c:v>46.6</c:v>
                </c:pt>
                <c:pt idx="19">
                  <c:v>47.5</c:v>
                </c:pt>
                <c:pt idx="20">
                  <c:v>48.4</c:v>
                </c:pt>
                <c:pt idx="21">
                  <c:v>15</c:v>
                </c:pt>
                <c:pt idx="22">
                  <c:v>43.8</c:v>
                </c:pt>
                <c:pt idx="23">
                  <c:v>51.8</c:v>
                </c:pt>
                <c:pt idx="24">
                  <c:v>37.799999999999997</c:v>
                </c:pt>
                <c:pt idx="25">
                  <c:v>47</c:v>
                </c:pt>
                <c:pt idx="26">
                  <c:v>47</c:v>
                </c:pt>
                <c:pt idx="27">
                  <c:v>51.3</c:v>
                </c:pt>
                <c:pt idx="28">
                  <c:v>52.4</c:v>
                </c:pt>
                <c:pt idx="29">
                  <c:v>52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'Jun21'!$C$4:$AG$4</c:f>
              <c:numCache>
                <c:formatCode>0.0</c:formatCode>
                <c:ptCount val="31"/>
                <c:pt idx="0">
                  <c:v>360.09999999999997</c:v>
                </c:pt>
                <c:pt idx="1">
                  <c:v>214.3</c:v>
                </c:pt>
                <c:pt idx="2">
                  <c:v>261.90000000000003</c:v>
                </c:pt>
                <c:pt idx="3">
                  <c:v>286.39999999999998</c:v>
                </c:pt>
                <c:pt idx="4">
                  <c:v>138.5</c:v>
                </c:pt>
                <c:pt idx="5">
                  <c:v>154</c:v>
                </c:pt>
                <c:pt idx="6">
                  <c:v>202.70000000000002</c:v>
                </c:pt>
                <c:pt idx="7">
                  <c:v>148.30000000000001</c:v>
                </c:pt>
                <c:pt idx="8">
                  <c:v>190.8</c:v>
                </c:pt>
                <c:pt idx="9">
                  <c:v>359.59999999999997</c:v>
                </c:pt>
                <c:pt idx="10">
                  <c:v>354.69999999999993</c:v>
                </c:pt>
                <c:pt idx="11">
                  <c:v>329.4</c:v>
                </c:pt>
                <c:pt idx="12">
                  <c:v>346.70000000000005</c:v>
                </c:pt>
                <c:pt idx="13">
                  <c:v>358.70000000000005</c:v>
                </c:pt>
                <c:pt idx="14">
                  <c:v>342.59999999999997</c:v>
                </c:pt>
                <c:pt idx="15">
                  <c:v>334.3</c:v>
                </c:pt>
                <c:pt idx="16">
                  <c:v>317.7</c:v>
                </c:pt>
                <c:pt idx="17">
                  <c:v>227.1</c:v>
                </c:pt>
                <c:pt idx="18">
                  <c:v>299.20000000000005</c:v>
                </c:pt>
                <c:pt idx="19">
                  <c:v>222.8</c:v>
                </c:pt>
                <c:pt idx="20">
                  <c:v>260.20000000000005</c:v>
                </c:pt>
                <c:pt idx="21">
                  <c:v>196.29999999999998</c:v>
                </c:pt>
                <c:pt idx="22">
                  <c:v>269.5</c:v>
                </c:pt>
                <c:pt idx="23">
                  <c:v>146.5</c:v>
                </c:pt>
                <c:pt idx="24">
                  <c:v>154.5</c:v>
                </c:pt>
                <c:pt idx="25">
                  <c:v>363.3</c:v>
                </c:pt>
                <c:pt idx="26">
                  <c:v>287.10000000000002</c:v>
                </c:pt>
                <c:pt idx="27">
                  <c:v>243.5</c:v>
                </c:pt>
                <c:pt idx="28">
                  <c:v>154.4</c:v>
                </c:pt>
                <c:pt idx="29">
                  <c:v>241.5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41352"/>
        <c:axId val="1022045664"/>
        <c:axId val="1017410608"/>
      </c:bar3DChart>
      <c:catAx>
        <c:axId val="1022041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56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4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1352"/>
        <c:crossesAt val="1"/>
        <c:crossBetween val="between"/>
      </c:valAx>
      <c:serAx>
        <c:axId val="101741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456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'Jun21'!$C$54:$AG$54</c:f>
              <c:numCache>
                <c:formatCode>0.0</c:formatCode>
                <c:ptCount val="31"/>
                <c:pt idx="0">
                  <c:v>104.9</c:v>
                </c:pt>
                <c:pt idx="1">
                  <c:v>60.7</c:v>
                </c:pt>
                <c:pt idx="2">
                  <c:v>79.3</c:v>
                </c:pt>
                <c:pt idx="3">
                  <c:v>86.1</c:v>
                </c:pt>
                <c:pt idx="4">
                  <c:v>48.5</c:v>
                </c:pt>
                <c:pt idx="5">
                  <c:v>62.3</c:v>
                </c:pt>
                <c:pt idx="6">
                  <c:v>69.400000000000006</c:v>
                </c:pt>
                <c:pt idx="7">
                  <c:v>43</c:v>
                </c:pt>
                <c:pt idx="8">
                  <c:v>56.6</c:v>
                </c:pt>
                <c:pt idx="9">
                  <c:v>105</c:v>
                </c:pt>
                <c:pt idx="10">
                  <c:v>103.8</c:v>
                </c:pt>
                <c:pt idx="11">
                  <c:v>95.9</c:v>
                </c:pt>
                <c:pt idx="12">
                  <c:v>101.4</c:v>
                </c:pt>
                <c:pt idx="13">
                  <c:v>104.8</c:v>
                </c:pt>
                <c:pt idx="14">
                  <c:v>99.4</c:v>
                </c:pt>
                <c:pt idx="15">
                  <c:v>98.1</c:v>
                </c:pt>
                <c:pt idx="16">
                  <c:v>93.4</c:v>
                </c:pt>
                <c:pt idx="17">
                  <c:v>64.599999999999994</c:v>
                </c:pt>
                <c:pt idx="18">
                  <c:v>87.7</c:v>
                </c:pt>
                <c:pt idx="19">
                  <c:v>64.3</c:v>
                </c:pt>
                <c:pt idx="20">
                  <c:v>73.099999999999994</c:v>
                </c:pt>
                <c:pt idx="21">
                  <c:v>56.3</c:v>
                </c:pt>
                <c:pt idx="22">
                  <c:v>76.2</c:v>
                </c:pt>
                <c:pt idx="23">
                  <c:v>42.4</c:v>
                </c:pt>
                <c:pt idx="24">
                  <c:v>45.1</c:v>
                </c:pt>
                <c:pt idx="25">
                  <c:v>106.6</c:v>
                </c:pt>
                <c:pt idx="26">
                  <c:v>81.7</c:v>
                </c:pt>
                <c:pt idx="27">
                  <c:v>68</c:v>
                </c:pt>
                <c:pt idx="28">
                  <c:v>45.2</c:v>
                </c:pt>
                <c:pt idx="29">
                  <c:v>69.900000000000006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'Jun21'!$C$55:$AG$55</c:f>
              <c:numCache>
                <c:formatCode>0.0</c:formatCode>
                <c:ptCount val="31"/>
                <c:pt idx="0">
                  <c:v>103.3</c:v>
                </c:pt>
                <c:pt idx="1">
                  <c:v>60.1</c:v>
                </c:pt>
                <c:pt idx="2">
                  <c:v>76.2</c:v>
                </c:pt>
                <c:pt idx="3">
                  <c:v>85.6</c:v>
                </c:pt>
                <c:pt idx="4">
                  <c:v>47.4</c:v>
                </c:pt>
                <c:pt idx="5">
                  <c:v>60.5</c:v>
                </c:pt>
                <c:pt idx="6">
                  <c:v>68.099999999999994</c:v>
                </c:pt>
                <c:pt idx="7">
                  <c:v>42.3</c:v>
                </c:pt>
                <c:pt idx="8">
                  <c:v>54.9</c:v>
                </c:pt>
                <c:pt idx="9">
                  <c:v>103.2</c:v>
                </c:pt>
                <c:pt idx="10">
                  <c:v>101.4</c:v>
                </c:pt>
                <c:pt idx="11">
                  <c:v>94.3</c:v>
                </c:pt>
                <c:pt idx="12">
                  <c:v>99</c:v>
                </c:pt>
                <c:pt idx="13">
                  <c:v>102.5</c:v>
                </c:pt>
                <c:pt idx="14">
                  <c:v>97.3</c:v>
                </c:pt>
                <c:pt idx="15">
                  <c:v>95.7</c:v>
                </c:pt>
                <c:pt idx="16">
                  <c:v>91.8</c:v>
                </c:pt>
                <c:pt idx="17">
                  <c:v>63.9</c:v>
                </c:pt>
                <c:pt idx="18">
                  <c:v>86.9</c:v>
                </c:pt>
                <c:pt idx="19">
                  <c:v>64.2</c:v>
                </c:pt>
                <c:pt idx="20">
                  <c:v>72.7</c:v>
                </c:pt>
                <c:pt idx="21">
                  <c:v>55.4</c:v>
                </c:pt>
                <c:pt idx="22">
                  <c:v>75.8</c:v>
                </c:pt>
                <c:pt idx="23">
                  <c:v>41.6</c:v>
                </c:pt>
                <c:pt idx="24">
                  <c:v>44</c:v>
                </c:pt>
                <c:pt idx="25">
                  <c:v>104</c:v>
                </c:pt>
                <c:pt idx="26">
                  <c:v>81.400000000000006</c:v>
                </c:pt>
                <c:pt idx="27">
                  <c:v>68</c:v>
                </c:pt>
                <c:pt idx="28">
                  <c:v>43.6</c:v>
                </c:pt>
                <c:pt idx="29">
                  <c:v>68.5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'Jun21'!$C$56:$AG$56</c:f>
              <c:numCache>
                <c:formatCode>0.0</c:formatCode>
                <c:ptCount val="31"/>
                <c:pt idx="0">
                  <c:v>98.2</c:v>
                </c:pt>
                <c:pt idx="1">
                  <c:v>57.9</c:v>
                </c:pt>
                <c:pt idx="2">
                  <c:v>71.3</c:v>
                </c:pt>
                <c:pt idx="3">
                  <c:v>78.400000000000006</c:v>
                </c:pt>
                <c:pt idx="4">
                  <c:v>22.1</c:v>
                </c:pt>
                <c:pt idx="5">
                  <c:v>0</c:v>
                </c:pt>
                <c:pt idx="6">
                  <c:v>31.3</c:v>
                </c:pt>
                <c:pt idx="7">
                  <c:v>41</c:v>
                </c:pt>
                <c:pt idx="8">
                  <c:v>53.5</c:v>
                </c:pt>
                <c:pt idx="9">
                  <c:v>98.2</c:v>
                </c:pt>
                <c:pt idx="10">
                  <c:v>97.1</c:v>
                </c:pt>
                <c:pt idx="11">
                  <c:v>89.3</c:v>
                </c:pt>
                <c:pt idx="12">
                  <c:v>95.2</c:v>
                </c:pt>
                <c:pt idx="13">
                  <c:v>98.3</c:v>
                </c:pt>
                <c:pt idx="14">
                  <c:v>94.2</c:v>
                </c:pt>
                <c:pt idx="15">
                  <c:v>90.5</c:v>
                </c:pt>
                <c:pt idx="16">
                  <c:v>87.2</c:v>
                </c:pt>
                <c:pt idx="17">
                  <c:v>63.6</c:v>
                </c:pt>
                <c:pt idx="18">
                  <c:v>82.5</c:v>
                </c:pt>
                <c:pt idx="19">
                  <c:v>61.5</c:v>
                </c:pt>
                <c:pt idx="20">
                  <c:v>72.3</c:v>
                </c:pt>
                <c:pt idx="21">
                  <c:v>53.9</c:v>
                </c:pt>
                <c:pt idx="22">
                  <c:v>74.7</c:v>
                </c:pt>
                <c:pt idx="23">
                  <c:v>40.1</c:v>
                </c:pt>
                <c:pt idx="24">
                  <c:v>42.7</c:v>
                </c:pt>
                <c:pt idx="25">
                  <c:v>99.1</c:v>
                </c:pt>
                <c:pt idx="26">
                  <c:v>78.900000000000006</c:v>
                </c:pt>
                <c:pt idx="27">
                  <c:v>67.5</c:v>
                </c:pt>
                <c:pt idx="28">
                  <c:v>41</c:v>
                </c:pt>
                <c:pt idx="29">
                  <c:v>65.5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'Jun21'!$C$57:$AG$57</c:f>
              <c:numCache>
                <c:formatCode>0.0</c:formatCode>
                <c:ptCount val="31"/>
                <c:pt idx="0">
                  <c:v>53.7</c:v>
                </c:pt>
                <c:pt idx="1">
                  <c:v>35.6</c:v>
                </c:pt>
                <c:pt idx="2">
                  <c:v>35.1</c:v>
                </c:pt>
                <c:pt idx="3">
                  <c:v>36.299999999999997</c:v>
                </c:pt>
                <c:pt idx="4">
                  <c:v>20.5</c:v>
                </c:pt>
                <c:pt idx="5">
                  <c:v>31.2</c:v>
                </c:pt>
                <c:pt idx="6">
                  <c:v>33.9</c:v>
                </c:pt>
                <c:pt idx="7">
                  <c:v>22</c:v>
                </c:pt>
                <c:pt idx="8">
                  <c:v>25.8</c:v>
                </c:pt>
                <c:pt idx="9">
                  <c:v>53.2</c:v>
                </c:pt>
                <c:pt idx="10">
                  <c:v>52.4</c:v>
                </c:pt>
                <c:pt idx="11">
                  <c:v>49.9</c:v>
                </c:pt>
                <c:pt idx="12">
                  <c:v>51.1</c:v>
                </c:pt>
                <c:pt idx="13">
                  <c:v>53.1</c:v>
                </c:pt>
                <c:pt idx="14">
                  <c:v>51.7</c:v>
                </c:pt>
                <c:pt idx="15">
                  <c:v>50</c:v>
                </c:pt>
                <c:pt idx="16">
                  <c:v>45.3</c:v>
                </c:pt>
                <c:pt idx="17">
                  <c:v>35</c:v>
                </c:pt>
                <c:pt idx="18">
                  <c:v>42.1</c:v>
                </c:pt>
                <c:pt idx="19">
                  <c:v>32.799999999999997</c:v>
                </c:pt>
                <c:pt idx="20">
                  <c:v>42.1</c:v>
                </c:pt>
                <c:pt idx="21">
                  <c:v>30.7</c:v>
                </c:pt>
                <c:pt idx="22">
                  <c:v>42.8</c:v>
                </c:pt>
                <c:pt idx="23">
                  <c:v>22.4</c:v>
                </c:pt>
                <c:pt idx="24">
                  <c:v>22.7</c:v>
                </c:pt>
                <c:pt idx="25">
                  <c:v>53.6</c:v>
                </c:pt>
                <c:pt idx="26">
                  <c:v>45.1</c:v>
                </c:pt>
                <c:pt idx="27">
                  <c:v>40</c:v>
                </c:pt>
                <c:pt idx="28">
                  <c:v>24.6</c:v>
                </c:pt>
                <c:pt idx="29">
                  <c:v>37.6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44880"/>
        <c:axId val="1022044488"/>
      </c:barChart>
      <c:catAx>
        <c:axId val="102204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4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44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488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'Jul21'!$C$3:$AG$3</c:f>
              <c:numCache>
                <c:formatCode>0.0</c:formatCode>
                <c:ptCount val="31"/>
                <c:pt idx="0">
                  <c:v>52.2</c:v>
                </c:pt>
                <c:pt idx="1">
                  <c:v>47.3</c:v>
                </c:pt>
                <c:pt idx="2">
                  <c:v>43.1</c:v>
                </c:pt>
                <c:pt idx="3">
                  <c:v>43.9</c:v>
                </c:pt>
                <c:pt idx="4">
                  <c:v>51.7</c:v>
                </c:pt>
                <c:pt idx="5">
                  <c:v>51.9</c:v>
                </c:pt>
                <c:pt idx="6">
                  <c:v>52.3</c:v>
                </c:pt>
                <c:pt idx="7">
                  <c:v>39.6</c:v>
                </c:pt>
                <c:pt idx="8">
                  <c:v>51.6</c:v>
                </c:pt>
                <c:pt idx="9">
                  <c:v>50.6</c:v>
                </c:pt>
                <c:pt idx="10">
                  <c:v>52.1</c:v>
                </c:pt>
                <c:pt idx="11">
                  <c:v>51.2</c:v>
                </c:pt>
                <c:pt idx="12">
                  <c:v>52.5</c:v>
                </c:pt>
                <c:pt idx="13">
                  <c:v>52.5</c:v>
                </c:pt>
                <c:pt idx="14">
                  <c:v>15.1</c:v>
                </c:pt>
                <c:pt idx="15">
                  <c:v>52.1</c:v>
                </c:pt>
                <c:pt idx="16">
                  <c:v>52.3</c:v>
                </c:pt>
                <c:pt idx="17">
                  <c:v>44.9</c:v>
                </c:pt>
                <c:pt idx="18">
                  <c:v>42.1</c:v>
                </c:pt>
                <c:pt idx="19">
                  <c:v>42.4</c:v>
                </c:pt>
                <c:pt idx="20">
                  <c:v>41.3</c:v>
                </c:pt>
                <c:pt idx="21">
                  <c:v>41.2</c:v>
                </c:pt>
                <c:pt idx="22">
                  <c:v>45.9</c:v>
                </c:pt>
                <c:pt idx="23">
                  <c:v>50.1</c:v>
                </c:pt>
                <c:pt idx="24">
                  <c:v>52.4</c:v>
                </c:pt>
                <c:pt idx="25">
                  <c:v>47.2</c:v>
                </c:pt>
                <c:pt idx="28">
                  <c:v>43</c:v>
                </c:pt>
                <c:pt idx="29">
                  <c:v>43.9</c:v>
                </c:pt>
                <c:pt idx="30">
                  <c:v>43.4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'Jul21'!$C$4:$AG$4</c:f>
              <c:numCache>
                <c:formatCode>0.0</c:formatCode>
                <c:ptCount val="31"/>
                <c:pt idx="0">
                  <c:v>196.9</c:v>
                </c:pt>
                <c:pt idx="1">
                  <c:v>334.7</c:v>
                </c:pt>
                <c:pt idx="2">
                  <c:v>145.79999999999998</c:v>
                </c:pt>
                <c:pt idx="3">
                  <c:v>156.6</c:v>
                </c:pt>
                <c:pt idx="4">
                  <c:v>228.5</c:v>
                </c:pt>
                <c:pt idx="5">
                  <c:v>144.1</c:v>
                </c:pt>
                <c:pt idx="6">
                  <c:v>180.1</c:v>
                </c:pt>
                <c:pt idx="7">
                  <c:v>77.600000000000009</c:v>
                </c:pt>
                <c:pt idx="8">
                  <c:v>324.60000000000002</c:v>
                </c:pt>
                <c:pt idx="9">
                  <c:v>317</c:v>
                </c:pt>
                <c:pt idx="10">
                  <c:v>343.20000000000005</c:v>
                </c:pt>
                <c:pt idx="11">
                  <c:v>254.90000000000003</c:v>
                </c:pt>
                <c:pt idx="12">
                  <c:v>120.5</c:v>
                </c:pt>
                <c:pt idx="13">
                  <c:v>182.89999999999998</c:v>
                </c:pt>
                <c:pt idx="14">
                  <c:v>69.599999999999994</c:v>
                </c:pt>
                <c:pt idx="15">
                  <c:v>190.9</c:v>
                </c:pt>
                <c:pt idx="16">
                  <c:v>215.5</c:v>
                </c:pt>
                <c:pt idx="17">
                  <c:v>346.29999999999995</c:v>
                </c:pt>
                <c:pt idx="18">
                  <c:v>336.1</c:v>
                </c:pt>
                <c:pt idx="19">
                  <c:v>333.49999999999994</c:v>
                </c:pt>
                <c:pt idx="20">
                  <c:v>325.39999999999998</c:v>
                </c:pt>
                <c:pt idx="21">
                  <c:v>324.3</c:v>
                </c:pt>
                <c:pt idx="22">
                  <c:v>297.10000000000002</c:v>
                </c:pt>
                <c:pt idx="23">
                  <c:v>194.50000000000003</c:v>
                </c:pt>
                <c:pt idx="24">
                  <c:v>229.8</c:v>
                </c:pt>
                <c:pt idx="25">
                  <c:v>86.4</c:v>
                </c:pt>
                <c:pt idx="28">
                  <c:v>257.2</c:v>
                </c:pt>
                <c:pt idx="29">
                  <c:v>179.5</c:v>
                </c:pt>
                <c:pt idx="30">
                  <c:v>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45272"/>
        <c:axId val="1022039784"/>
        <c:axId val="1017411456"/>
      </c:bar3DChart>
      <c:catAx>
        <c:axId val="102204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97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39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5272"/>
        <c:crossesAt val="1"/>
        <c:crossBetween val="between"/>
      </c:valAx>
      <c:serAx>
        <c:axId val="101741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397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'Jul21'!$C$54:$AG$54</c:f>
              <c:numCache>
                <c:formatCode>0.0</c:formatCode>
                <c:ptCount val="31"/>
                <c:pt idx="0">
                  <c:v>58.6</c:v>
                </c:pt>
                <c:pt idx="1">
                  <c:v>96.6</c:v>
                </c:pt>
                <c:pt idx="2">
                  <c:v>40.700000000000003</c:v>
                </c:pt>
                <c:pt idx="3">
                  <c:v>47.3</c:v>
                </c:pt>
                <c:pt idx="4">
                  <c:v>70.900000000000006</c:v>
                </c:pt>
                <c:pt idx="5">
                  <c:v>41.1</c:v>
                </c:pt>
                <c:pt idx="6">
                  <c:v>54.4</c:v>
                </c:pt>
                <c:pt idx="7">
                  <c:v>22.3</c:v>
                </c:pt>
                <c:pt idx="8">
                  <c:v>95.2</c:v>
                </c:pt>
                <c:pt idx="9">
                  <c:v>91</c:v>
                </c:pt>
                <c:pt idx="10">
                  <c:v>102.6</c:v>
                </c:pt>
                <c:pt idx="11">
                  <c:v>72.900000000000006</c:v>
                </c:pt>
                <c:pt idx="12">
                  <c:v>35.799999999999997</c:v>
                </c:pt>
                <c:pt idx="13">
                  <c:v>53.2</c:v>
                </c:pt>
                <c:pt idx="14">
                  <c:v>20.7</c:v>
                </c:pt>
                <c:pt idx="15">
                  <c:v>57.7</c:v>
                </c:pt>
                <c:pt idx="16">
                  <c:v>63.2</c:v>
                </c:pt>
                <c:pt idx="17">
                  <c:v>101.4</c:v>
                </c:pt>
                <c:pt idx="18">
                  <c:v>98.7</c:v>
                </c:pt>
                <c:pt idx="19">
                  <c:v>97.6</c:v>
                </c:pt>
                <c:pt idx="20">
                  <c:v>95.6</c:v>
                </c:pt>
                <c:pt idx="21">
                  <c:v>94.9</c:v>
                </c:pt>
                <c:pt idx="22">
                  <c:v>86.5</c:v>
                </c:pt>
                <c:pt idx="23">
                  <c:v>56.5</c:v>
                </c:pt>
                <c:pt idx="24">
                  <c:v>71</c:v>
                </c:pt>
                <c:pt idx="25">
                  <c:v>23.9</c:v>
                </c:pt>
                <c:pt idx="28">
                  <c:v>87.6</c:v>
                </c:pt>
                <c:pt idx="29">
                  <c:v>60.3</c:v>
                </c:pt>
                <c:pt idx="30">
                  <c:v>59.4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'Jul21'!$C$55:$AG$55</c:f>
              <c:numCache>
                <c:formatCode>0.0</c:formatCode>
                <c:ptCount val="31"/>
                <c:pt idx="0">
                  <c:v>57.3</c:v>
                </c:pt>
                <c:pt idx="1">
                  <c:v>94.8</c:v>
                </c:pt>
                <c:pt idx="2">
                  <c:v>40.299999999999997</c:v>
                </c:pt>
                <c:pt idx="3">
                  <c:v>46</c:v>
                </c:pt>
                <c:pt idx="4">
                  <c:v>67.400000000000006</c:v>
                </c:pt>
                <c:pt idx="5">
                  <c:v>40.4</c:v>
                </c:pt>
                <c:pt idx="6">
                  <c:v>53.3</c:v>
                </c:pt>
                <c:pt idx="7">
                  <c:v>21.9</c:v>
                </c:pt>
                <c:pt idx="8">
                  <c:v>94.4</c:v>
                </c:pt>
                <c:pt idx="9">
                  <c:v>91.6</c:v>
                </c:pt>
                <c:pt idx="10">
                  <c:v>99.4</c:v>
                </c:pt>
                <c:pt idx="11">
                  <c:v>72.7</c:v>
                </c:pt>
                <c:pt idx="12">
                  <c:v>34.700000000000003</c:v>
                </c:pt>
                <c:pt idx="13">
                  <c:v>51.8</c:v>
                </c:pt>
                <c:pt idx="14">
                  <c:v>19.899999999999999</c:v>
                </c:pt>
                <c:pt idx="15">
                  <c:v>56</c:v>
                </c:pt>
                <c:pt idx="16">
                  <c:v>62.1</c:v>
                </c:pt>
                <c:pt idx="17">
                  <c:v>99.6</c:v>
                </c:pt>
                <c:pt idx="18">
                  <c:v>96.8</c:v>
                </c:pt>
                <c:pt idx="19">
                  <c:v>95.8</c:v>
                </c:pt>
                <c:pt idx="20">
                  <c:v>94</c:v>
                </c:pt>
                <c:pt idx="21">
                  <c:v>93.6</c:v>
                </c:pt>
                <c:pt idx="22">
                  <c:v>85.5</c:v>
                </c:pt>
                <c:pt idx="23">
                  <c:v>55.9</c:v>
                </c:pt>
                <c:pt idx="24">
                  <c:v>68</c:v>
                </c:pt>
                <c:pt idx="25">
                  <c:v>23.6</c:v>
                </c:pt>
                <c:pt idx="28">
                  <c:v>88.1</c:v>
                </c:pt>
                <c:pt idx="29">
                  <c:v>60.4</c:v>
                </c:pt>
                <c:pt idx="30">
                  <c:v>59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'Jul21'!$C$56:$AG$56</c:f>
              <c:numCache>
                <c:formatCode>0.0</c:formatCode>
                <c:ptCount val="31"/>
                <c:pt idx="0">
                  <c:v>53.6</c:v>
                </c:pt>
                <c:pt idx="1">
                  <c:v>91.8</c:v>
                </c:pt>
                <c:pt idx="2">
                  <c:v>39.6</c:v>
                </c:pt>
                <c:pt idx="3">
                  <c:v>41.6</c:v>
                </c:pt>
                <c:pt idx="4">
                  <c:v>61</c:v>
                </c:pt>
                <c:pt idx="5">
                  <c:v>39</c:v>
                </c:pt>
                <c:pt idx="6">
                  <c:v>48.8</c:v>
                </c:pt>
                <c:pt idx="7">
                  <c:v>21.2</c:v>
                </c:pt>
                <c:pt idx="8">
                  <c:v>89.3</c:v>
                </c:pt>
                <c:pt idx="9">
                  <c:v>86</c:v>
                </c:pt>
                <c:pt idx="10">
                  <c:v>93.6</c:v>
                </c:pt>
                <c:pt idx="11">
                  <c:v>70.5</c:v>
                </c:pt>
                <c:pt idx="12">
                  <c:v>32.4</c:v>
                </c:pt>
                <c:pt idx="13">
                  <c:v>50.2</c:v>
                </c:pt>
                <c:pt idx="14">
                  <c:v>19.399999999999999</c:v>
                </c:pt>
                <c:pt idx="15">
                  <c:v>50.6</c:v>
                </c:pt>
                <c:pt idx="16">
                  <c:v>59.5</c:v>
                </c:pt>
                <c:pt idx="17">
                  <c:v>94.4</c:v>
                </c:pt>
                <c:pt idx="18">
                  <c:v>91.3</c:v>
                </c:pt>
                <c:pt idx="19">
                  <c:v>90.7</c:v>
                </c:pt>
                <c:pt idx="20">
                  <c:v>87.9</c:v>
                </c:pt>
                <c:pt idx="21">
                  <c:v>88</c:v>
                </c:pt>
                <c:pt idx="22">
                  <c:v>80.099999999999994</c:v>
                </c:pt>
                <c:pt idx="23">
                  <c:v>53.7</c:v>
                </c:pt>
                <c:pt idx="24">
                  <c:v>60.9</c:v>
                </c:pt>
                <c:pt idx="25">
                  <c:v>23.4</c:v>
                </c:pt>
                <c:pt idx="28">
                  <c:v>81.2</c:v>
                </c:pt>
                <c:pt idx="29">
                  <c:v>58.8</c:v>
                </c:pt>
                <c:pt idx="30">
                  <c:v>56.6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'Jul21'!$C$57:$AG$57</c:f>
              <c:numCache>
                <c:formatCode>0.0</c:formatCode>
                <c:ptCount val="31"/>
                <c:pt idx="0">
                  <c:v>27.4</c:v>
                </c:pt>
                <c:pt idx="1">
                  <c:v>51.5</c:v>
                </c:pt>
                <c:pt idx="2">
                  <c:v>25.2</c:v>
                </c:pt>
                <c:pt idx="3">
                  <c:v>21.7</c:v>
                </c:pt>
                <c:pt idx="4">
                  <c:v>29.2</c:v>
                </c:pt>
                <c:pt idx="5">
                  <c:v>23.6</c:v>
                </c:pt>
                <c:pt idx="6">
                  <c:v>23.6</c:v>
                </c:pt>
                <c:pt idx="7">
                  <c:v>12.2</c:v>
                </c:pt>
                <c:pt idx="8">
                  <c:v>45.7</c:v>
                </c:pt>
                <c:pt idx="9">
                  <c:v>48.4</c:v>
                </c:pt>
                <c:pt idx="10">
                  <c:v>47.6</c:v>
                </c:pt>
                <c:pt idx="11">
                  <c:v>38.799999999999997</c:v>
                </c:pt>
                <c:pt idx="12">
                  <c:v>17.600000000000001</c:v>
                </c:pt>
                <c:pt idx="13">
                  <c:v>27.7</c:v>
                </c:pt>
                <c:pt idx="14">
                  <c:v>9.6</c:v>
                </c:pt>
                <c:pt idx="15">
                  <c:v>26.6</c:v>
                </c:pt>
                <c:pt idx="16">
                  <c:v>30.7</c:v>
                </c:pt>
                <c:pt idx="17">
                  <c:v>50.9</c:v>
                </c:pt>
                <c:pt idx="18">
                  <c:v>49.3</c:v>
                </c:pt>
                <c:pt idx="19">
                  <c:v>49.4</c:v>
                </c:pt>
                <c:pt idx="20">
                  <c:v>47.9</c:v>
                </c:pt>
                <c:pt idx="21">
                  <c:v>47.8</c:v>
                </c:pt>
                <c:pt idx="22">
                  <c:v>45</c:v>
                </c:pt>
                <c:pt idx="23">
                  <c:v>28.4</c:v>
                </c:pt>
                <c:pt idx="24">
                  <c:v>29.9</c:v>
                </c:pt>
                <c:pt idx="25">
                  <c:v>15.5</c:v>
                </c:pt>
                <c:pt idx="28">
                  <c:v>0.3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40176"/>
        <c:axId val="1022040568"/>
      </c:barChart>
      <c:catAx>
        <c:axId val="102204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0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40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401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'Aug21'!$C$3:$AG$3</c:f>
              <c:numCache>
                <c:formatCode>0.0</c:formatCode>
                <c:ptCount val="31"/>
                <c:pt idx="0">
                  <c:v>19.2</c:v>
                </c:pt>
                <c:pt idx="1">
                  <c:v>51.7</c:v>
                </c:pt>
                <c:pt idx="2">
                  <c:v>36.5</c:v>
                </c:pt>
                <c:pt idx="3">
                  <c:v>29.3</c:v>
                </c:pt>
                <c:pt idx="4">
                  <c:v>52.4</c:v>
                </c:pt>
                <c:pt idx="5">
                  <c:v>51.9</c:v>
                </c:pt>
                <c:pt idx="6">
                  <c:v>22.8</c:v>
                </c:pt>
                <c:pt idx="7">
                  <c:v>53.3</c:v>
                </c:pt>
                <c:pt idx="8">
                  <c:v>48.5</c:v>
                </c:pt>
                <c:pt idx="9">
                  <c:v>44</c:v>
                </c:pt>
                <c:pt idx="10">
                  <c:v>40.1</c:v>
                </c:pt>
                <c:pt idx="11">
                  <c:v>39.9</c:v>
                </c:pt>
                <c:pt idx="12">
                  <c:v>38.700000000000003</c:v>
                </c:pt>
                <c:pt idx="13">
                  <c:v>38.200000000000003</c:v>
                </c:pt>
                <c:pt idx="14">
                  <c:v>43.9</c:v>
                </c:pt>
                <c:pt idx="15">
                  <c:v>51.5</c:v>
                </c:pt>
                <c:pt idx="16">
                  <c:v>51.6</c:v>
                </c:pt>
                <c:pt idx="17">
                  <c:v>42.3</c:v>
                </c:pt>
                <c:pt idx="18">
                  <c:v>38.700000000000003</c:v>
                </c:pt>
                <c:pt idx="19">
                  <c:v>47.2</c:v>
                </c:pt>
                <c:pt idx="20">
                  <c:v>38.1</c:v>
                </c:pt>
                <c:pt idx="21">
                  <c:v>47.6</c:v>
                </c:pt>
                <c:pt idx="22">
                  <c:v>51.3</c:v>
                </c:pt>
                <c:pt idx="23">
                  <c:v>45.9</c:v>
                </c:pt>
                <c:pt idx="24">
                  <c:v>40</c:v>
                </c:pt>
                <c:pt idx="25">
                  <c:v>51.4</c:v>
                </c:pt>
                <c:pt idx="26">
                  <c:v>51.1</c:v>
                </c:pt>
                <c:pt idx="27">
                  <c:v>50.5</c:v>
                </c:pt>
                <c:pt idx="28">
                  <c:v>51.8</c:v>
                </c:pt>
                <c:pt idx="29">
                  <c:v>50.7</c:v>
                </c:pt>
                <c:pt idx="30">
                  <c:v>51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'Aug21'!$C$4:$AG$4</c:f>
              <c:numCache>
                <c:formatCode>0.0</c:formatCode>
                <c:ptCount val="31"/>
                <c:pt idx="0">
                  <c:v>95.3</c:v>
                </c:pt>
                <c:pt idx="1">
                  <c:v>199.1</c:v>
                </c:pt>
                <c:pt idx="2">
                  <c:v>130.69999999999999</c:v>
                </c:pt>
                <c:pt idx="3">
                  <c:v>101.7</c:v>
                </c:pt>
                <c:pt idx="4">
                  <c:v>225.10000000000002</c:v>
                </c:pt>
                <c:pt idx="5">
                  <c:v>215.29999999999998</c:v>
                </c:pt>
                <c:pt idx="6">
                  <c:v>61.7</c:v>
                </c:pt>
                <c:pt idx="7">
                  <c:v>240.4</c:v>
                </c:pt>
                <c:pt idx="8">
                  <c:v>259.2</c:v>
                </c:pt>
                <c:pt idx="9">
                  <c:v>280.60000000000002</c:v>
                </c:pt>
                <c:pt idx="10">
                  <c:v>299.3</c:v>
                </c:pt>
                <c:pt idx="11">
                  <c:v>293.40000000000003</c:v>
                </c:pt>
                <c:pt idx="12">
                  <c:v>282.5</c:v>
                </c:pt>
                <c:pt idx="13">
                  <c:v>285.3</c:v>
                </c:pt>
                <c:pt idx="14">
                  <c:v>258.8</c:v>
                </c:pt>
                <c:pt idx="15">
                  <c:v>96.799999999999983</c:v>
                </c:pt>
                <c:pt idx="16">
                  <c:v>208.4</c:v>
                </c:pt>
                <c:pt idx="17">
                  <c:v>292.2</c:v>
                </c:pt>
                <c:pt idx="18">
                  <c:v>164.7</c:v>
                </c:pt>
                <c:pt idx="19">
                  <c:v>276.8</c:v>
                </c:pt>
                <c:pt idx="20">
                  <c:v>279.59999999999997</c:v>
                </c:pt>
                <c:pt idx="21">
                  <c:v>135</c:v>
                </c:pt>
                <c:pt idx="22">
                  <c:v>220.2</c:v>
                </c:pt>
                <c:pt idx="23">
                  <c:v>267.5</c:v>
                </c:pt>
                <c:pt idx="24">
                  <c:v>167.40000000000003</c:v>
                </c:pt>
                <c:pt idx="25">
                  <c:v>234.59999999999997</c:v>
                </c:pt>
                <c:pt idx="26">
                  <c:v>256.8</c:v>
                </c:pt>
                <c:pt idx="27">
                  <c:v>254.7</c:v>
                </c:pt>
                <c:pt idx="28">
                  <c:v>142.6</c:v>
                </c:pt>
                <c:pt idx="29">
                  <c:v>220.2</c:v>
                </c:pt>
                <c:pt idx="30">
                  <c:v>201.2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18224"/>
        <c:axId val="1022014696"/>
        <c:axId val="1017417392"/>
      </c:bar3DChart>
      <c:catAx>
        <c:axId val="102201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46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14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8224"/>
        <c:crossesAt val="1"/>
        <c:crossBetween val="between"/>
      </c:valAx>
      <c:serAx>
        <c:axId val="101741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146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'Aug21'!$C$54:$AG$54</c:f>
              <c:numCache>
                <c:formatCode>0.0</c:formatCode>
                <c:ptCount val="31"/>
                <c:pt idx="0">
                  <c:v>32.4</c:v>
                </c:pt>
                <c:pt idx="1">
                  <c:v>65.3</c:v>
                </c:pt>
                <c:pt idx="2">
                  <c:v>37.5</c:v>
                </c:pt>
                <c:pt idx="3">
                  <c:v>29.6</c:v>
                </c:pt>
                <c:pt idx="4">
                  <c:v>69.7</c:v>
                </c:pt>
                <c:pt idx="5">
                  <c:v>62.8</c:v>
                </c:pt>
                <c:pt idx="6">
                  <c:v>18.399999999999999</c:v>
                </c:pt>
                <c:pt idx="7">
                  <c:v>75.900000000000006</c:v>
                </c:pt>
                <c:pt idx="8">
                  <c:v>74.5</c:v>
                </c:pt>
                <c:pt idx="9">
                  <c:v>80.7</c:v>
                </c:pt>
                <c:pt idx="10">
                  <c:v>87.7</c:v>
                </c:pt>
                <c:pt idx="11">
                  <c:v>84.2</c:v>
                </c:pt>
                <c:pt idx="12">
                  <c:v>83.1</c:v>
                </c:pt>
                <c:pt idx="13">
                  <c:v>83</c:v>
                </c:pt>
                <c:pt idx="14">
                  <c:v>74.599999999999994</c:v>
                </c:pt>
                <c:pt idx="15">
                  <c:v>29.2</c:v>
                </c:pt>
                <c:pt idx="16">
                  <c:v>60.1</c:v>
                </c:pt>
                <c:pt idx="17">
                  <c:v>85.9</c:v>
                </c:pt>
                <c:pt idx="18">
                  <c:v>50.4</c:v>
                </c:pt>
                <c:pt idx="19">
                  <c:v>81.7</c:v>
                </c:pt>
                <c:pt idx="20">
                  <c:v>80.900000000000006</c:v>
                </c:pt>
                <c:pt idx="21">
                  <c:v>41.7</c:v>
                </c:pt>
                <c:pt idx="22">
                  <c:v>63.7</c:v>
                </c:pt>
                <c:pt idx="23">
                  <c:v>75.099999999999994</c:v>
                </c:pt>
                <c:pt idx="24">
                  <c:v>51.4</c:v>
                </c:pt>
                <c:pt idx="25">
                  <c:v>66.599999999999994</c:v>
                </c:pt>
                <c:pt idx="26">
                  <c:v>74.599999999999994</c:v>
                </c:pt>
                <c:pt idx="27">
                  <c:v>72.2</c:v>
                </c:pt>
                <c:pt idx="28">
                  <c:v>40</c:v>
                </c:pt>
                <c:pt idx="29">
                  <c:v>65.400000000000006</c:v>
                </c:pt>
                <c:pt idx="30">
                  <c:v>60.6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'Aug21'!$C$55:$AG$55</c:f>
              <c:numCache>
                <c:formatCode>0.0</c:formatCode>
                <c:ptCount val="31"/>
                <c:pt idx="0">
                  <c:v>31.9</c:v>
                </c:pt>
                <c:pt idx="1">
                  <c:v>63</c:v>
                </c:pt>
                <c:pt idx="2">
                  <c:v>37</c:v>
                </c:pt>
                <c:pt idx="3">
                  <c:v>29.1</c:v>
                </c:pt>
                <c:pt idx="4">
                  <c:v>67.400000000000006</c:v>
                </c:pt>
                <c:pt idx="5">
                  <c:v>62.1</c:v>
                </c:pt>
                <c:pt idx="6">
                  <c:v>18.100000000000001</c:v>
                </c:pt>
                <c:pt idx="7">
                  <c:v>72.400000000000006</c:v>
                </c:pt>
                <c:pt idx="8">
                  <c:v>74.5</c:v>
                </c:pt>
                <c:pt idx="9">
                  <c:v>79.3</c:v>
                </c:pt>
                <c:pt idx="10">
                  <c:v>86.8</c:v>
                </c:pt>
                <c:pt idx="11">
                  <c:v>84.8</c:v>
                </c:pt>
                <c:pt idx="12">
                  <c:v>82.3</c:v>
                </c:pt>
                <c:pt idx="13">
                  <c:v>82.2</c:v>
                </c:pt>
                <c:pt idx="14">
                  <c:v>73.2</c:v>
                </c:pt>
                <c:pt idx="15">
                  <c:v>28.4</c:v>
                </c:pt>
                <c:pt idx="16">
                  <c:v>59.1</c:v>
                </c:pt>
                <c:pt idx="17">
                  <c:v>85.6</c:v>
                </c:pt>
                <c:pt idx="18">
                  <c:v>48.8</c:v>
                </c:pt>
                <c:pt idx="19">
                  <c:v>80.400000000000006</c:v>
                </c:pt>
                <c:pt idx="20">
                  <c:v>80.599999999999994</c:v>
                </c:pt>
                <c:pt idx="21">
                  <c:v>40.9</c:v>
                </c:pt>
                <c:pt idx="22">
                  <c:v>61.9</c:v>
                </c:pt>
                <c:pt idx="23">
                  <c:v>75.5</c:v>
                </c:pt>
                <c:pt idx="24">
                  <c:v>49.5</c:v>
                </c:pt>
                <c:pt idx="25">
                  <c:v>66.3</c:v>
                </c:pt>
                <c:pt idx="26">
                  <c:v>74.400000000000006</c:v>
                </c:pt>
                <c:pt idx="27">
                  <c:v>72.3</c:v>
                </c:pt>
                <c:pt idx="28">
                  <c:v>39.6</c:v>
                </c:pt>
                <c:pt idx="29">
                  <c:v>63.1</c:v>
                </c:pt>
                <c:pt idx="30">
                  <c:v>58.5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'Aug21'!$C$56:$AG$56</c:f>
              <c:numCache>
                <c:formatCode>0.0</c:formatCode>
                <c:ptCount val="31"/>
                <c:pt idx="0">
                  <c:v>31</c:v>
                </c:pt>
                <c:pt idx="1">
                  <c:v>57.7</c:v>
                </c:pt>
                <c:pt idx="2">
                  <c:v>36.200000000000003</c:v>
                </c:pt>
                <c:pt idx="3">
                  <c:v>28.3</c:v>
                </c:pt>
                <c:pt idx="4">
                  <c:v>58.2</c:v>
                </c:pt>
                <c:pt idx="5">
                  <c:v>58.8</c:v>
                </c:pt>
                <c:pt idx="6">
                  <c:v>17.7</c:v>
                </c:pt>
                <c:pt idx="7">
                  <c:v>63.1</c:v>
                </c:pt>
                <c:pt idx="8">
                  <c:v>71.7</c:v>
                </c:pt>
                <c:pt idx="9">
                  <c:v>74.599999999999994</c:v>
                </c:pt>
                <c:pt idx="10">
                  <c:v>80.5</c:v>
                </c:pt>
                <c:pt idx="11">
                  <c:v>79.8</c:v>
                </c:pt>
                <c:pt idx="12">
                  <c:v>76.099999999999994</c:v>
                </c:pt>
                <c:pt idx="13">
                  <c:v>76.8</c:v>
                </c:pt>
                <c:pt idx="14">
                  <c:v>70.099999999999994</c:v>
                </c:pt>
                <c:pt idx="15">
                  <c:v>26.1</c:v>
                </c:pt>
                <c:pt idx="16">
                  <c:v>57.4</c:v>
                </c:pt>
                <c:pt idx="17">
                  <c:v>79.5</c:v>
                </c:pt>
                <c:pt idx="18">
                  <c:v>44</c:v>
                </c:pt>
                <c:pt idx="19">
                  <c:v>73.900000000000006</c:v>
                </c:pt>
                <c:pt idx="20">
                  <c:v>75.2</c:v>
                </c:pt>
                <c:pt idx="21">
                  <c:v>38.4</c:v>
                </c:pt>
                <c:pt idx="22">
                  <c:v>59.1</c:v>
                </c:pt>
                <c:pt idx="23">
                  <c:v>73.3</c:v>
                </c:pt>
                <c:pt idx="24">
                  <c:v>44.7</c:v>
                </c:pt>
                <c:pt idx="25">
                  <c:v>63.4</c:v>
                </c:pt>
                <c:pt idx="26">
                  <c:v>70.400000000000006</c:v>
                </c:pt>
                <c:pt idx="27">
                  <c:v>69.5</c:v>
                </c:pt>
                <c:pt idx="28">
                  <c:v>38.700000000000003</c:v>
                </c:pt>
                <c:pt idx="29">
                  <c:v>58.6</c:v>
                </c:pt>
                <c:pt idx="30">
                  <c:v>54.4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'Aug21'!$C$57:$AG$57</c:f>
              <c:numCache>
                <c:formatCode>0.0</c:formatCode>
                <c:ptCount val="31"/>
                <c:pt idx="0">
                  <c:v>0</c:v>
                </c:pt>
                <c:pt idx="1">
                  <c:v>13.1</c:v>
                </c:pt>
                <c:pt idx="2">
                  <c:v>20</c:v>
                </c:pt>
                <c:pt idx="3">
                  <c:v>14.7</c:v>
                </c:pt>
                <c:pt idx="4">
                  <c:v>29.8</c:v>
                </c:pt>
                <c:pt idx="5">
                  <c:v>31.6</c:v>
                </c:pt>
                <c:pt idx="6">
                  <c:v>7.5</c:v>
                </c:pt>
                <c:pt idx="7">
                  <c:v>29</c:v>
                </c:pt>
                <c:pt idx="8">
                  <c:v>38.5</c:v>
                </c:pt>
                <c:pt idx="9">
                  <c:v>46</c:v>
                </c:pt>
                <c:pt idx="10">
                  <c:v>44.3</c:v>
                </c:pt>
                <c:pt idx="11">
                  <c:v>44.6</c:v>
                </c:pt>
                <c:pt idx="12">
                  <c:v>41</c:v>
                </c:pt>
                <c:pt idx="13">
                  <c:v>43.3</c:v>
                </c:pt>
                <c:pt idx="14">
                  <c:v>40.9</c:v>
                </c:pt>
                <c:pt idx="15">
                  <c:v>13.1</c:v>
                </c:pt>
                <c:pt idx="16">
                  <c:v>31.8</c:v>
                </c:pt>
                <c:pt idx="17">
                  <c:v>41.2</c:v>
                </c:pt>
                <c:pt idx="18">
                  <c:v>21.5</c:v>
                </c:pt>
                <c:pt idx="19">
                  <c:v>40.799999999999997</c:v>
                </c:pt>
                <c:pt idx="20">
                  <c:v>42.9</c:v>
                </c:pt>
                <c:pt idx="21">
                  <c:v>14</c:v>
                </c:pt>
                <c:pt idx="22">
                  <c:v>35.5</c:v>
                </c:pt>
                <c:pt idx="23">
                  <c:v>43.6</c:v>
                </c:pt>
                <c:pt idx="24">
                  <c:v>21.8</c:v>
                </c:pt>
                <c:pt idx="25">
                  <c:v>38.299999999999997</c:v>
                </c:pt>
                <c:pt idx="26">
                  <c:v>37.4</c:v>
                </c:pt>
                <c:pt idx="27">
                  <c:v>40.700000000000003</c:v>
                </c:pt>
                <c:pt idx="28">
                  <c:v>24.3</c:v>
                </c:pt>
                <c:pt idx="29">
                  <c:v>33.1</c:v>
                </c:pt>
                <c:pt idx="30">
                  <c:v>27.7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19008"/>
        <c:axId val="1022015088"/>
      </c:barChart>
      <c:catAx>
        <c:axId val="102201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5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15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900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'Sep21'!$C$3:$AG$3</c:f>
              <c:numCache>
                <c:formatCode>0.0</c:formatCode>
                <c:ptCount val="31"/>
                <c:pt idx="0">
                  <c:v>39.5</c:v>
                </c:pt>
                <c:pt idx="1">
                  <c:v>38.799999999999997</c:v>
                </c:pt>
                <c:pt idx="2">
                  <c:v>42.3</c:v>
                </c:pt>
                <c:pt idx="3">
                  <c:v>43.6</c:v>
                </c:pt>
                <c:pt idx="4">
                  <c:v>38.1</c:v>
                </c:pt>
                <c:pt idx="5">
                  <c:v>37.799999999999997</c:v>
                </c:pt>
                <c:pt idx="6">
                  <c:v>39.9</c:v>
                </c:pt>
                <c:pt idx="7">
                  <c:v>37.700000000000003</c:v>
                </c:pt>
                <c:pt idx="8">
                  <c:v>47.9</c:v>
                </c:pt>
                <c:pt idx="9">
                  <c:v>24.5</c:v>
                </c:pt>
                <c:pt idx="10">
                  <c:v>47.3</c:v>
                </c:pt>
                <c:pt idx="11">
                  <c:v>42.3</c:v>
                </c:pt>
                <c:pt idx="12">
                  <c:v>36.5</c:v>
                </c:pt>
                <c:pt idx="13">
                  <c:v>41.7</c:v>
                </c:pt>
                <c:pt idx="14">
                  <c:v>48.4</c:v>
                </c:pt>
                <c:pt idx="15">
                  <c:v>51</c:v>
                </c:pt>
                <c:pt idx="16">
                  <c:v>41.3</c:v>
                </c:pt>
                <c:pt idx="17">
                  <c:v>37</c:v>
                </c:pt>
                <c:pt idx="18">
                  <c:v>12.9</c:v>
                </c:pt>
                <c:pt idx="19">
                  <c:v>15.1</c:v>
                </c:pt>
                <c:pt idx="20">
                  <c:v>49.4</c:v>
                </c:pt>
                <c:pt idx="21">
                  <c:v>43.1</c:v>
                </c:pt>
                <c:pt idx="22">
                  <c:v>37.700000000000003</c:v>
                </c:pt>
                <c:pt idx="23">
                  <c:v>35.299999999999997</c:v>
                </c:pt>
                <c:pt idx="24">
                  <c:v>41</c:v>
                </c:pt>
                <c:pt idx="25">
                  <c:v>29.3</c:v>
                </c:pt>
                <c:pt idx="26">
                  <c:v>41.1</c:v>
                </c:pt>
                <c:pt idx="27">
                  <c:v>30.3</c:v>
                </c:pt>
                <c:pt idx="28">
                  <c:v>47.1</c:v>
                </c:pt>
                <c:pt idx="29">
                  <c:v>38.299999999999997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'Sep21'!$C$4:$AG$4</c:f>
              <c:numCache>
                <c:formatCode>0.0</c:formatCode>
                <c:ptCount val="31"/>
                <c:pt idx="0">
                  <c:v>273.2</c:v>
                </c:pt>
                <c:pt idx="1">
                  <c:v>268.2</c:v>
                </c:pt>
                <c:pt idx="2">
                  <c:v>269.3</c:v>
                </c:pt>
                <c:pt idx="3">
                  <c:v>261.10000000000002</c:v>
                </c:pt>
                <c:pt idx="4">
                  <c:v>256.89999999999998</c:v>
                </c:pt>
                <c:pt idx="5">
                  <c:v>262.89999999999998</c:v>
                </c:pt>
                <c:pt idx="6">
                  <c:v>233.60000000000002</c:v>
                </c:pt>
                <c:pt idx="7">
                  <c:v>247.89999999999998</c:v>
                </c:pt>
                <c:pt idx="8">
                  <c:v>163.9</c:v>
                </c:pt>
                <c:pt idx="9">
                  <c:v>94.100000000000009</c:v>
                </c:pt>
                <c:pt idx="10">
                  <c:v>163.39999999999998</c:v>
                </c:pt>
                <c:pt idx="11">
                  <c:v>240.6</c:v>
                </c:pt>
                <c:pt idx="12">
                  <c:v>230.3</c:v>
                </c:pt>
                <c:pt idx="13">
                  <c:v>160.59999999999997</c:v>
                </c:pt>
                <c:pt idx="14">
                  <c:v>102.2</c:v>
                </c:pt>
                <c:pt idx="15">
                  <c:v>123.9</c:v>
                </c:pt>
                <c:pt idx="16">
                  <c:v>228.09999999999997</c:v>
                </c:pt>
                <c:pt idx="17">
                  <c:v>240.1</c:v>
                </c:pt>
                <c:pt idx="18">
                  <c:v>45.100000000000009</c:v>
                </c:pt>
                <c:pt idx="19">
                  <c:v>87.8</c:v>
                </c:pt>
                <c:pt idx="20">
                  <c:v>188.8</c:v>
                </c:pt>
                <c:pt idx="21">
                  <c:v>228.6</c:v>
                </c:pt>
                <c:pt idx="22">
                  <c:v>228.8</c:v>
                </c:pt>
                <c:pt idx="23">
                  <c:v>226.9</c:v>
                </c:pt>
                <c:pt idx="24">
                  <c:v>168.1</c:v>
                </c:pt>
                <c:pt idx="25">
                  <c:v>105.5</c:v>
                </c:pt>
                <c:pt idx="26">
                  <c:v>160.39999999999998</c:v>
                </c:pt>
                <c:pt idx="27">
                  <c:v>150.30000000000001</c:v>
                </c:pt>
                <c:pt idx="28">
                  <c:v>186.9</c:v>
                </c:pt>
                <c:pt idx="29">
                  <c:v>214.49999999999997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20184"/>
        <c:axId val="1022020968"/>
        <c:axId val="1017430112"/>
      </c:bar3DChart>
      <c:catAx>
        <c:axId val="1022020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096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2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0184"/>
        <c:crossesAt val="1"/>
        <c:crossBetween val="between"/>
      </c:valAx>
      <c:serAx>
        <c:axId val="101743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2096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'Sep21'!$C$54:$AG$54</c:f>
              <c:numCache>
                <c:formatCode>0.0</c:formatCode>
                <c:ptCount val="31"/>
                <c:pt idx="0">
                  <c:v>80.099999999999994</c:v>
                </c:pt>
                <c:pt idx="1">
                  <c:v>77.3</c:v>
                </c:pt>
                <c:pt idx="2">
                  <c:v>79</c:v>
                </c:pt>
                <c:pt idx="3">
                  <c:v>75.8</c:v>
                </c:pt>
                <c:pt idx="4">
                  <c:v>74.2</c:v>
                </c:pt>
                <c:pt idx="5">
                  <c:v>77</c:v>
                </c:pt>
                <c:pt idx="6">
                  <c:v>68.3</c:v>
                </c:pt>
                <c:pt idx="7">
                  <c:v>74.3</c:v>
                </c:pt>
                <c:pt idx="8">
                  <c:v>46.4</c:v>
                </c:pt>
                <c:pt idx="9">
                  <c:v>27.1</c:v>
                </c:pt>
                <c:pt idx="10">
                  <c:v>45.2</c:v>
                </c:pt>
                <c:pt idx="11">
                  <c:v>70.599999999999994</c:v>
                </c:pt>
                <c:pt idx="12">
                  <c:v>66.3</c:v>
                </c:pt>
                <c:pt idx="13">
                  <c:v>47.5</c:v>
                </c:pt>
                <c:pt idx="14">
                  <c:v>30.1</c:v>
                </c:pt>
                <c:pt idx="15">
                  <c:v>35.799999999999997</c:v>
                </c:pt>
                <c:pt idx="16">
                  <c:v>71.099999999999994</c:v>
                </c:pt>
                <c:pt idx="17">
                  <c:v>70.5</c:v>
                </c:pt>
                <c:pt idx="18">
                  <c:v>12.9</c:v>
                </c:pt>
                <c:pt idx="19">
                  <c:v>25.3</c:v>
                </c:pt>
                <c:pt idx="20">
                  <c:v>56</c:v>
                </c:pt>
                <c:pt idx="21">
                  <c:v>68</c:v>
                </c:pt>
                <c:pt idx="22">
                  <c:v>68.7</c:v>
                </c:pt>
                <c:pt idx="23">
                  <c:v>66.900000000000006</c:v>
                </c:pt>
                <c:pt idx="24">
                  <c:v>47.7</c:v>
                </c:pt>
                <c:pt idx="25">
                  <c:v>32.6</c:v>
                </c:pt>
                <c:pt idx="26">
                  <c:v>46.5</c:v>
                </c:pt>
                <c:pt idx="27">
                  <c:v>43.9</c:v>
                </c:pt>
                <c:pt idx="28">
                  <c:v>55.1</c:v>
                </c:pt>
                <c:pt idx="29">
                  <c:v>64.099999999999994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'Sep21'!$C$55:$AG$55</c:f>
              <c:numCache>
                <c:formatCode>0.0</c:formatCode>
                <c:ptCount val="31"/>
                <c:pt idx="0">
                  <c:v>78.8</c:v>
                </c:pt>
                <c:pt idx="1">
                  <c:v>76.900000000000006</c:v>
                </c:pt>
                <c:pt idx="2">
                  <c:v>77.8</c:v>
                </c:pt>
                <c:pt idx="3">
                  <c:v>74.5</c:v>
                </c:pt>
                <c:pt idx="4">
                  <c:v>73.3</c:v>
                </c:pt>
                <c:pt idx="5">
                  <c:v>75.5</c:v>
                </c:pt>
                <c:pt idx="6">
                  <c:v>67.5</c:v>
                </c:pt>
                <c:pt idx="7">
                  <c:v>72.7</c:v>
                </c:pt>
                <c:pt idx="8">
                  <c:v>46.4</c:v>
                </c:pt>
                <c:pt idx="9">
                  <c:v>26.8</c:v>
                </c:pt>
                <c:pt idx="10">
                  <c:v>44.9</c:v>
                </c:pt>
                <c:pt idx="11">
                  <c:v>68.8</c:v>
                </c:pt>
                <c:pt idx="12">
                  <c:v>65.7</c:v>
                </c:pt>
                <c:pt idx="13">
                  <c:v>47.1</c:v>
                </c:pt>
                <c:pt idx="14">
                  <c:v>29.4</c:v>
                </c:pt>
                <c:pt idx="15">
                  <c:v>35.299999999999997</c:v>
                </c:pt>
                <c:pt idx="16">
                  <c:v>68.8</c:v>
                </c:pt>
                <c:pt idx="17">
                  <c:v>69.599999999999994</c:v>
                </c:pt>
                <c:pt idx="18">
                  <c:v>12.7</c:v>
                </c:pt>
                <c:pt idx="19">
                  <c:v>24.9</c:v>
                </c:pt>
                <c:pt idx="20">
                  <c:v>55.4</c:v>
                </c:pt>
                <c:pt idx="21">
                  <c:v>66.2</c:v>
                </c:pt>
                <c:pt idx="22">
                  <c:v>66.900000000000006</c:v>
                </c:pt>
                <c:pt idx="23">
                  <c:v>65.5</c:v>
                </c:pt>
                <c:pt idx="24">
                  <c:v>47.6</c:v>
                </c:pt>
                <c:pt idx="25">
                  <c:v>30.9</c:v>
                </c:pt>
                <c:pt idx="26">
                  <c:v>46</c:v>
                </c:pt>
                <c:pt idx="27">
                  <c:v>43.6</c:v>
                </c:pt>
                <c:pt idx="28">
                  <c:v>54</c:v>
                </c:pt>
                <c:pt idx="29">
                  <c:v>62.8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'Sep21'!$C$56:$AG$56</c:f>
              <c:numCache>
                <c:formatCode>0.0</c:formatCode>
                <c:ptCount val="31"/>
                <c:pt idx="0">
                  <c:v>72.900000000000006</c:v>
                </c:pt>
                <c:pt idx="1">
                  <c:v>71.7</c:v>
                </c:pt>
                <c:pt idx="2">
                  <c:v>72.099999999999994</c:v>
                </c:pt>
                <c:pt idx="3">
                  <c:v>69.400000000000006</c:v>
                </c:pt>
                <c:pt idx="4">
                  <c:v>68.599999999999994</c:v>
                </c:pt>
                <c:pt idx="5">
                  <c:v>69.599999999999994</c:v>
                </c:pt>
                <c:pt idx="6">
                  <c:v>62.5</c:v>
                </c:pt>
                <c:pt idx="7">
                  <c:v>67.099999999999994</c:v>
                </c:pt>
                <c:pt idx="8">
                  <c:v>45.7</c:v>
                </c:pt>
                <c:pt idx="9">
                  <c:v>26</c:v>
                </c:pt>
                <c:pt idx="10">
                  <c:v>43.8</c:v>
                </c:pt>
                <c:pt idx="11">
                  <c:v>63.8</c:v>
                </c:pt>
                <c:pt idx="12">
                  <c:v>61.4</c:v>
                </c:pt>
                <c:pt idx="13">
                  <c:v>45.8</c:v>
                </c:pt>
                <c:pt idx="14">
                  <c:v>28</c:v>
                </c:pt>
                <c:pt idx="15">
                  <c:v>34.4</c:v>
                </c:pt>
                <c:pt idx="16">
                  <c:v>62.5</c:v>
                </c:pt>
                <c:pt idx="17">
                  <c:v>64</c:v>
                </c:pt>
                <c:pt idx="18">
                  <c:v>12.3</c:v>
                </c:pt>
                <c:pt idx="19">
                  <c:v>24.3</c:v>
                </c:pt>
                <c:pt idx="20">
                  <c:v>50.5</c:v>
                </c:pt>
                <c:pt idx="21">
                  <c:v>60.8</c:v>
                </c:pt>
                <c:pt idx="22">
                  <c:v>61</c:v>
                </c:pt>
                <c:pt idx="23">
                  <c:v>59.5</c:v>
                </c:pt>
                <c:pt idx="24">
                  <c:v>46.1</c:v>
                </c:pt>
                <c:pt idx="25">
                  <c:v>27.9</c:v>
                </c:pt>
                <c:pt idx="26">
                  <c:v>42.7</c:v>
                </c:pt>
                <c:pt idx="27">
                  <c:v>41.3</c:v>
                </c:pt>
                <c:pt idx="28">
                  <c:v>49.7</c:v>
                </c:pt>
                <c:pt idx="29">
                  <c:v>56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'Sep21'!$C$57:$AG$57</c:f>
              <c:numCache>
                <c:formatCode>0.0</c:formatCode>
                <c:ptCount val="31"/>
                <c:pt idx="0">
                  <c:v>41.4</c:v>
                </c:pt>
                <c:pt idx="1">
                  <c:v>42.3</c:v>
                </c:pt>
                <c:pt idx="2">
                  <c:v>40.4</c:v>
                </c:pt>
                <c:pt idx="3">
                  <c:v>41.4</c:v>
                </c:pt>
                <c:pt idx="4">
                  <c:v>40.799999999999997</c:v>
                </c:pt>
                <c:pt idx="5">
                  <c:v>40.799999999999997</c:v>
                </c:pt>
                <c:pt idx="6">
                  <c:v>35.299999999999997</c:v>
                </c:pt>
                <c:pt idx="7">
                  <c:v>33.799999999999997</c:v>
                </c:pt>
                <c:pt idx="8">
                  <c:v>25.4</c:v>
                </c:pt>
                <c:pt idx="9">
                  <c:v>14.2</c:v>
                </c:pt>
                <c:pt idx="10">
                  <c:v>29.5</c:v>
                </c:pt>
                <c:pt idx="11">
                  <c:v>37.4</c:v>
                </c:pt>
                <c:pt idx="12">
                  <c:v>36.9</c:v>
                </c:pt>
                <c:pt idx="13">
                  <c:v>20.2</c:v>
                </c:pt>
                <c:pt idx="14">
                  <c:v>14.7</c:v>
                </c:pt>
                <c:pt idx="15">
                  <c:v>18.399999999999999</c:v>
                </c:pt>
                <c:pt idx="16">
                  <c:v>25.7</c:v>
                </c:pt>
                <c:pt idx="17">
                  <c:v>36</c:v>
                </c:pt>
                <c:pt idx="18">
                  <c:v>7.2</c:v>
                </c:pt>
                <c:pt idx="19">
                  <c:v>13.3</c:v>
                </c:pt>
                <c:pt idx="20">
                  <c:v>26.9</c:v>
                </c:pt>
                <c:pt idx="21">
                  <c:v>33.6</c:v>
                </c:pt>
                <c:pt idx="22">
                  <c:v>32.200000000000003</c:v>
                </c:pt>
                <c:pt idx="23">
                  <c:v>35</c:v>
                </c:pt>
                <c:pt idx="24">
                  <c:v>26.7</c:v>
                </c:pt>
                <c:pt idx="25">
                  <c:v>14.1</c:v>
                </c:pt>
                <c:pt idx="26">
                  <c:v>25.2</c:v>
                </c:pt>
                <c:pt idx="27">
                  <c:v>21.5</c:v>
                </c:pt>
                <c:pt idx="28">
                  <c:v>28.1</c:v>
                </c:pt>
                <c:pt idx="29">
                  <c:v>31.6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17832"/>
        <c:axId val="1022014304"/>
      </c:barChart>
      <c:catAx>
        <c:axId val="1022017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4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143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783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'Okt21'!$C$3:$AG$3</c:f>
              <c:numCache>
                <c:formatCode>0.0</c:formatCode>
                <c:ptCount val="31"/>
                <c:pt idx="0">
                  <c:v>34.299999999999997</c:v>
                </c:pt>
                <c:pt idx="1">
                  <c:v>34.700000000000003</c:v>
                </c:pt>
                <c:pt idx="2">
                  <c:v>37.700000000000003</c:v>
                </c:pt>
                <c:pt idx="3">
                  <c:v>21</c:v>
                </c:pt>
                <c:pt idx="4">
                  <c:v>45.9</c:v>
                </c:pt>
                <c:pt idx="5">
                  <c:v>44.6</c:v>
                </c:pt>
                <c:pt idx="6">
                  <c:v>45.7</c:v>
                </c:pt>
                <c:pt idx="7">
                  <c:v>34.1</c:v>
                </c:pt>
                <c:pt idx="8">
                  <c:v>12</c:v>
                </c:pt>
                <c:pt idx="9">
                  <c:v>34.299999999999997</c:v>
                </c:pt>
                <c:pt idx="10">
                  <c:v>34.9</c:v>
                </c:pt>
                <c:pt idx="11">
                  <c:v>33.5</c:v>
                </c:pt>
                <c:pt idx="12">
                  <c:v>44.2</c:v>
                </c:pt>
                <c:pt idx="13">
                  <c:v>32.4</c:v>
                </c:pt>
                <c:pt idx="14">
                  <c:v>38.700000000000003</c:v>
                </c:pt>
                <c:pt idx="15">
                  <c:v>31.2</c:v>
                </c:pt>
                <c:pt idx="16">
                  <c:v>31.5</c:v>
                </c:pt>
                <c:pt idx="17">
                  <c:v>32.4</c:v>
                </c:pt>
                <c:pt idx="18">
                  <c:v>38.299999999999997</c:v>
                </c:pt>
                <c:pt idx="19">
                  <c:v>32.799999999999997</c:v>
                </c:pt>
                <c:pt idx="20">
                  <c:v>22.9</c:v>
                </c:pt>
                <c:pt idx="21">
                  <c:v>22.1</c:v>
                </c:pt>
                <c:pt idx="22">
                  <c:v>21.5</c:v>
                </c:pt>
                <c:pt idx="23">
                  <c:v>21.2</c:v>
                </c:pt>
                <c:pt idx="24">
                  <c:v>22.3</c:v>
                </c:pt>
                <c:pt idx="25">
                  <c:v>32</c:v>
                </c:pt>
                <c:pt idx="26">
                  <c:v>28.96</c:v>
                </c:pt>
                <c:pt idx="27">
                  <c:v>28.47</c:v>
                </c:pt>
                <c:pt idx="28">
                  <c:v>27.9</c:v>
                </c:pt>
                <c:pt idx="29">
                  <c:v>9.9699999999999989</c:v>
                </c:pt>
                <c:pt idx="30">
                  <c:v>29.7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'Okt21'!$C$4:$AG$4</c:f>
              <c:numCache>
                <c:formatCode>0.0</c:formatCode>
                <c:ptCount val="31"/>
                <c:pt idx="0">
                  <c:v>208.39999999999998</c:v>
                </c:pt>
                <c:pt idx="1">
                  <c:v>185.39999999999998</c:v>
                </c:pt>
                <c:pt idx="2">
                  <c:v>96.5</c:v>
                </c:pt>
                <c:pt idx="3">
                  <c:v>62.599999999999994</c:v>
                </c:pt>
                <c:pt idx="4">
                  <c:v>73.3</c:v>
                </c:pt>
                <c:pt idx="5">
                  <c:v>73.3</c:v>
                </c:pt>
                <c:pt idx="6">
                  <c:v>163.6</c:v>
                </c:pt>
                <c:pt idx="7">
                  <c:v>82.399999999999991</c:v>
                </c:pt>
                <c:pt idx="8">
                  <c:v>66.400000000000006</c:v>
                </c:pt>
                <c:pt idx="9">
                  <c:v>201.79999999999998</c:v>
                </c:pt>
                <c:pt idx="10">
                  <c:v>195.4</c:v>
                </c:pt>
                <c:pt idx="11">
                  <c:v>88.6</c:v>
                </c:pt>
                <c:pt idx="12">
                  <c:v>137.9</c:v>
                </c:pt>
                <c:pt idx="13">
                  <c:v>190.29999999999998</c:v>
                </c:pt>
                <c:pt idx="14">
                  <c:v>150.99999999999997</c:v>
                </c:pt>
                <c:pt idx="15">
                  <c:v>179.4</c:v>
                </c:pt>
                <c:pt idx="16">
                  <c:v>178.89999999999998</c:v>
                </c:pt>
                <c:pt idx="17">
                  <c:v>160.5</c:v>
                </c:pt>
                <c:pt idx="18">
                  <c:v>135.6</c:v>
                </c:pt>
                <c:pt idx="19">
                  <c:v>116.7</c:v>
                </c:pt>
                <c:pt idx="20">
                  <c:v>168.3</c:v>
                </c:pt>
                <c:pt idx="21">
                  <c:v>59.3</c:v>
                </c:pt>
                <c:pt idx="22">
                  <c:v>167.20000000000002</c:v>
                </c:pt>
                <c:pt idx="23">
                  <c:v>165.70000000000002</c:v>
                </c:pt>
                <c:pt idx="24">
                  <c:v>154.9</c:v>
                </c:pt>
                <c:pt idx="25">
                  <c:v>125.89999999999999</c:v>
                </c:pt>
                <c:pt idx="26">
                  <c:v>153.5</c:v>
                </c:pt>
                <c:pt idx="27">
                  <c:v>133.6</c:v>
                </c:pt>
                <c:pt idx="28">
                  <c:v>140.19999999999999</c:v>
                </c:pt>
                <c:pt idx="29">
                  <c:v>31.7</c:v>
                </c:pt>
                <c:pt idx="30">
                  <c:v>136.5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24496"/>
        <c:axId val="1022022928"/>
        <c:axId val="1017435200"/>
      </c:bar3DChart>
      <c:catAx>
        <c:axId val="102202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29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2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4496"/>
        <c:crossesAt val="1"/>
        <c:crossBetween val="between"/>
      </c:valAx>
      <c:serAx>
        <c:axId val="101743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229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'Jan15'!$C$54:$AG$54</c:f>
              <c:numCache>
                <c:formatCode>0.0</c:formatCode>
                <c:ptCount val="31"/>
                <c:pt idx="0">
                  <c:v>0.7</c:v>
                </c:pt>
                <c:pt idx="2">
                  <c:v>2.2999999999999998</c:v>
                </c:pt>
                <c:pt idx="3">
                  <c:v>23.3</c:v>
                </c:pt>
                <c:pt idx="4">
                  <c:v>32.6</c:v>
                </c:pt>
                <c:pt idx="5">
                  <c:v>30.7</c:v>
                </c:pt>
                <c:pt idx="6">
                  <c:v>32.9</c:v>
                </c:pt>
                <c:pt idx="7">
                  <c:v>25.7</c:v>
                </c:pt>
                <c:pt idx="8">
                  <c:v>7.4</c:v>
                </c:pt>
                <c:pt idx="9">
                  <c:v>31.7</c:v>
                </c:pt>
                <c:pt idx="10">
                  <c:v>17.2</c:v>
                </c:pt>
                <c:pt idx="11">
                  <c:v>13.1</c:v>
                </c:pt>
                <c:pt idx="12">
                  <c:v>34</c:v>
                </c:pt>
                <c:pt idx="13">
                  <c:v>14.5</c:v>
                </c:pt>
                <c:pt idx="14">
                  <c:v>26.5</c:v>
                </c:pt>
                <c:pt idx="15">
                  <c:v>10.1</c:v>
                </c:pt>
                <c:pt idx="16">
                  <c:v>5</c:v>
                </c:pt>
                <c:pt idx="17">
                  <c:v>28.8</c:v>
                </c:pt>
                <c:pt idx="18">
                  <c:v>13.4</c:v>
                </c:pt>
                <c:pt idx="19">
                  <c:v>3.7</c:v>
                </c:pt>
                <c:pt idx="20">
                  <c:v>9.8000000000000007</c:v>
                </c:pt>
                <c:pt idx="21">
                  <c:v>7.4</c:v>
                </c:pt>
                <c:pt idx="22">
                  <c:v>5.5</c:v>
                </c:pt>
                <c:pt idx="23">
                  <c:v>16.399999999999999</c:v>
                </c:pt>
                <c:pt idx="24">
                  <c:v>4.3</c:v>
                </c:pt>
                <c:pt idx="25">
                  <c:v>4.2</c:v>
                </c:pt>
                <c:pt idx="26">
                  <c:v>1.2</c:v>
                </c:pt>
                <c:pt idx="27">
                  <c:v>8.1999999999999993</c:v>
                </c:pt>
                <c:pt idx="28">
                  <c:v>8.5</c:v>
                </c:pt>
                <c:pt idx="29">
                  <c:v>7</c:v>
                </c:pt>
                <c:pt idx="30">
                  <c:v>10.6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'Jan15'!$C$55:$AG$55</c:f>
              <c:numCache>
                <c:formatCode>0.0</c:formatCode>
                <c:ptCount val="31"/>
                <c:pt idx="0">
                  <c:v>0.6</c:v>
                </c:pt>
                <c:pt idx="2">
                  <c:v>0.5</c:v>
                </c:pt>
                <c:pt idx="3">
                  <c:v>23.2</c:v>
                </c:pt>
                <c:pt idx="4">
                  <c:v>33.200000000000003</c:v>
                </c:pt>
                <c:pt idx="5">
                  <c:v>30.9</c:v>
                </c:pt>
                <c:pt idx="6">
                  <c:v>33.200000000000003</c:v>
                </c:pt>
                <c:pt idx="7">
                  <c:v>25.8</c:v>
                </c:pt>
                <c:pt idx="8">
                  <c:v>7.2</c:v>
                </c:pt>
                <c:pt idx="9">
                  <c:v>31.8</c:v>
                </c:pt>
                <c:pt idx="10">
                  <c:v>17.100000000000001</c:v>
                </c:pt>
                <c:pt idx="11">
                  <c:v>12.9</c:v>
                </c:pt>
                <c:pt idx="12">
                  <c:v>34.4</c:v>
                </c:pt>
                <c:pt idx="13">
                  <c:v>14.3</c:v>
                </c:pt>
                <c:pt idx="14">
                  <c:v>26.5</c:v>
                </c:pt>
                <c:pt idx="15">
                  <c:v>10</c:v>
                </c:pt>
                <c:pt idx="16">
                  <c:v>4.9000000000000004</c:v>
                </c:pt>
                <c:pt idx="17">
                  <c:v>28.7</c:v>
                </c:pt>
                <c:pt idx="18">
                  <c:v>13.2</c:v>
                </c:pt>
                <c:pt idx="19">
                  <c:v>2.6</c:v>
                </c:pt>
                <c:pt idx="20">
                  <c:v>6.8</c:v>
                </c:pt>
                <c:pt idx="21">
                  <c:v>5.5</c:v>
                </c:pt>
                <c:pt idx="22">
                  <c:v>4.0999999999999996</c:v>
                </c:pt>
                <c:pt idx="23">
                  <c:v>11.9</c:v>
                </c:pt>
                <c:pt idx="24">
                  <c:v>1.6</c:v>
                </c:pt>
                <c:pt idx="25">
                  <c:v>1.3</c:v>
                </c:pt>
                <c:pt idx="26">
                  <c:v>1.1000000000000001</c:v>
                </c:pt>
                <c:pt idx="27">
                  <c:v>9.9</c:v>
                </c:pt>
                <c:pt idx="28">
                  <c:v>9.6999999999999993</c:v>
                </c:pt>
                <c:pt idx="29">
                  <c:v>5.8</c:v>
                </c:pt>
                <c:pt idx="30">
                  <c:v>8.5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'Jan15'!$C$56:$AG$56</c:f>
              <c:numCache>
                <c:formatCode>0.0</c:formatCode>
                <c:ptCount val="31"/>
                <c:pt idx="0">
                  <c:v>0.6</c:v>
                </c:pt>
                <c:pt idx="2">
                  <c:v>0.7</c:v>
                </c:pt>
                <c:pt idx="3">
                  <c:v>21.1</c:v>
                </c:pt>
                <c:pt idx="4">
                  <c:v>29.4</c:v>
                </c:pt>
                <c:pt idx="5">
                  <c:v>28.1</c:v>
                </c:pt>
                <c:pt idx="6">
                  <c:v>29.4</c:v>
                </c:pt>
                <c:pt idx="7">
                  <c:v>24.7</c:v>
                </c:pt>
                <c:pt idx="8">
                  <c:v>7</c:v>
                </c:pt>
                <c:pt idx="9">
                  <c:v>28.4</c:v>
                </c:pt>
                <c:pt idx="10">
                  <c:v>16.5</c:v>
                </c:pt>
                <c:pt idx="11">
                  <c:v>12.3</c:v>
                </c:pt>
                <c:pt idx="12">
                  <c:v>30.5</c:v>
                </c:pt>
                <c:pt idx="13">
                  <c:v>13.5</c:v>
                </c:pt>
                <c:pt idx="14">
                  <c:v>22.9</c:v>
                </c:pt>
                <c:pt idx="15">
                  <c:v>9.8000000000000007</c:v>
                </c:pt>
                <c:pt idx="16">
                  <c:v>4.9000000000000004</c:v>
                </c:pt>
                <c:pt idx="17">
                  <c:v>27.5</c:v>
                </c:pt>
                <c:pt idx="18">
                  <c:v>12.9</c:v>
                </c:pt>
                <c:pt idx="19">
                  <c:v>2.1</c:v>
                </c:pt>
                <c:pt idx="20">
                  <c:v>7.2</c:v>
                </c:pt>
                <c:pt idx="21">
                  <c:v>6.1</c:v>
                </c:pt>
                <c:pt idx="22">
                  <c:v>4.9000000000000004</c:v>
                </c:pt>
                <c:pt idx="23">
                  <c:v>14.8</c:v>
                </c:pt>
                <c:pt idx="24">
                  <c:v>3</c:v>
                </c:pt>
                <c:pt idx="25">
                  <c:v>3.2</c:v>
                </c:pt>
                <c:pt idx="26">
                  <c:v>1.4</c:v>
                </c:pt>
                <c:pt idx="27">
                  <c:v>11.2</c:v>
                </c:pt>
                <c:pt idx="28">
                  <c:v>8.9</c:v>
                </c:pt>
                <c:pt idx="29">
                  <c:v>7.1</c:v>
                </c:pt>
                <c:pt idx="30">
                  <c:v>9.6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'Jan15'!$C$57:$AG$57</c:f>
              <c:numCache>
                <c:formatCode>0.0</c:formatCode>
                <c:ptCount val="31"/>
                <c:pt idx="0">
                  <c:v>0.6</c:v>
                </c:pt>
                <c:pt idx="2">
                  <c:v>0.6</c:v>
                </c:pt>
                <c:pt idx="3">
                  <c:v>6.3</c:v>
                </c:pt>
                <c:pt idx="4">
                  <c:v>7.6</c:v>
                </c:pt>
                <c:pt idx="5">
                  <c:v>7.8</c:v>
                </c:pt>
                <c:pt idx="6">
                  <c:v>9.1</c:v>
                </c:pt>
                <c:pt idx="7">
                  <c:v>7.8</c:v>
                </c:pt>
                <c:pt idx="8">
                  <c:v>3.7</c:v>
                </c:pt>
                <c:pt idx="9">
                  <c:v>8.4</c:v>
                </c:pt>
                <c:pt idx="10">
                  <c:v>6.2</c:v>
                </c:pt>
                <c:pt idx="11">
                  <c:v>6.3</c:v>
                </c:pt>
                <c:pt idx="12">
                  <c:v>9.1999999999999993</c:v>
                </c:pt>
                <c:pt idx="13">
                  <c:v>5.4</c:v>
                </c:pt>
                <c:pt idx="14">
                  <c:v>9.3000000000000007</c:v>
                </c:pt>
                <c:pt idx="15">
                  <c:v>5.5</c:v>
                </c:pt>
                <c:pt idx="16">
                  <c:v>2.7</c:v>
                </c:pt>
                <c:pt idx="17">
                  <c:v>11</c:v>
                </c:pt>
                <c:pt idx="18">
                  <c:v>6.7</c:v>
                </c:pt>
                <c:pt idx="19">
                  <c:v>0.7</c:v>
                </c:pt>
                <c:pt idx="20">
                  <c:v>1.3</c:v>
                </c:pt>
                <c:pt idx="21">
                  <c:v>1.1000000000000001</c:v>
                </c:pt>
                <c:pt idx="22">
                  <c:v>1.1000000000000001</c:v>
                </c:pt>
                <c:pt idx="23">
                  <c:v>2.7</c:v>
                </c:pt>
                <c:pt idx="24">
                  <c:v>0.9</c:v>
                </c:pt>
                <c:pt idx="25">
                  <c:v>0.5</c:v>
                </c:pt>
                <c:pt idx="26">
                  <c:v>0</c:v>
                </c:pt>
                <c:pt idx="27">
                  <c:v>0.2</c:v>
                </c:pt>
                <c:pt idx="28">
                  <c:v>0</c:v>
                </c:pt>
                <c:pt idx="29">
                  <c:v>0.4</c:v>
                </c:pt>
                <c:pt idx="30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350936"/>
        <c:axId val="849462352"/>
      </c:barChart>
      <c:catAx>
        <c:axId val="99935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62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49462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935093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'Okt21'!$C$54:$AG$54</c:f>
              <c:numCache>
                <c:formatCode>0.0</c:formatCode>
                <c:ptCount val="31"/>
                <c:pt idx="0">
                  <c:v>60.9</c:v>
                </c:pt>
                <c:pt idx="1">
                  <c:v>54</c:v>
                </c:pt>
                <c:pt idx="2">
                  <c:v>27.2</c:v>
                </c:pt>
                <c:pt idx="3">
                  <c:v>17.899999999999999</c:v>
                </c:pt>
                <c:pt idx="4">
                  <c:v>21.1</c:v>
                </c:pt>
                <c:pt idx="5">
                  <c:v>21.1</c:v>
                </c:pt>
                <c:pt idx="6">
                  <c:v>47.7</c:v>
                </c:pt>
                <c:pt idx="7">
                  <c:v>22.9</c:v>
                </c:pt>
                <c:pt idx="8">
                  <c:v>19.100000000000001</c:v>
                </c:pt>
                <c:pt idx="9">
                  <c:v>60.5</c:v>
                </c:pt>
                <c:pt idx="10">
                  <c:v>58.3</c:v>
                </c:pt>
                <c:pt idx="11">
                  <c:v>25.6</c:v>
                </c:pt>
                <c:pt idx="12">
                  <c:v>42.3</c:v>
                </c:pt>
                <c:pt idx="13">
                  <c:v>57.4</c:v>
                </c:pt>
                <c:pt idx="14">
                  <c:v>43.8</c:v>
                </c:pt>
                <c:pt idx="15">
                  <c:v>54</c:v>
                </c:pt>
                <c:pt idx="16">
                  <c:v>53.6</c:v>
                </c:pt>
                <c:pt idx="17">
                  <c:v>47</c:v>
                </c:pt>
                <c:pt idx="18">
                  <c:v>42.9</c:v>
                </c:pt>
                <c:pt idx="19">
                  <c:v>34</c:v>
                </c:pt>
                <c:pt idx="20">
                  <c:v>50</c:v>
                </c:pt>
                <c:pt idx="21">
                  <c:v>16.2</c:v>
                </c:pt>
                <c:pt idx="22">
                  <c:v>51.1</c:v>
                </c:pt>
                <c:pt idx="23">
                  <c:v>50.8</c:v>
                </c:pt>
                <c:pt idx="24">
                  <c:v>47.6</c:v>
                </c:pt>
                <c:pt idx="25">
                  <c:v>37.9</c:v>
                </c:pt>
                <c:pt idx="26">
                  <c:v>47.1</c:v>
                </c:pt>
                <c:pt idx="27">
                  <c:v>41.5</c:v>
                </c:pt>
                <c:pt idx="28">
                  <c:v>43.1</c:v>
                </c:pt>
                <c:pt idx="29">
                  <c:v>8.6</c:v>
                </c:pt>
                <c:pt idx="30">
                  <c:v>41.8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'Okt21'!$C$55:$AG$55</c:f>
              <c:numCache>
                <c:formatCode>0.0</c:formatCode>
                <c:ptCount val="31"/>
                <c:pt idx="0">
                  <c:v>60.8</c:v>
                </c:pt>
                <c:pt idx="1">
                  <c:v>53.7</c:v>
                </c:pt>
                <c:pt idx="2">
                  <c:v>26.9</c:v>
                </c:pt>
                <c:pt idx="3">
                  <c:v>17.7</c:v>
                </c:pt>
                <c:pt idx="4">
                  <c:v>20.9</c:v>
                </c:pt>
                <c:pt idx="5">
                  <c:v>20.9</c:v>
                </c:pt>
                <c:pt idx="6">
                  <c:v>47.8</c:v>
                </c:pt>
                <c:pt idx="7">
                  <c:v>22.6</c:v>
                </c:pt>
                <c:pt idx="8">
                  <c:v>18.8</c:v>
                </c:pt>
                <c:pt idx="9">
                  <c:v>59.6</c:v>
                </c:pt>
                <c:pt idx="10">
                  <c:v>57.5</c:v>
                </c:pt>
                <c:pt idx="11">
                  <c:v>25.2</c:v>
                </c:pt>
                <c:pt idx="12">
                  <c:v>41.7</c:v>
                </c:pt>
                <c:pt idx="13">
                  <c:v>56.8</c:v>
                </c:pt>
                <c:pt idx="14">
                  <c:v>43.8</c:v>
                </c:pt>
                <c:pt idx="15">
                  <c:v>53.5</c:v>
                </c:pt>
                <c:pt idx="16">
                  <c:v>53.3</c:v>
                </c:pt>
                <c:pt idx="17">
                  <c:v>47.1</c:v>
                </c:pt>
                <c:pt idx="18">
                  <c:v>42.1</c:v>
                </c:pt>
                <c:pt idx="19">
                  <c:v>33.4</c:v>
                </c:pt>
                <c:pt idx="20">
                  <c:v>52.8</c:v>
                </c:pt>
                <c:pt idx="21">
                  <c:v>16.8</c:v>
                </c:pt>
                <c:pt idx="22">
                  <c:v>50.8</c:v>
                </c:pt>
                <c:pt idx="23">
                  <c:v>50.7</c:v>
                </c:pt>
                <c:pt idx="24">
                  <c:v>47.5</c:v>
                </c:pt>
                <c:pt idx="25">
                  <c:v>37.700000000000003</c:v>
                </c:pt>
                <c:pt idx="26">
                  <c:v>46.9</c:v>
                </c:pt>
                <c:pt idx="27">
                  <c:v>41.5</c:v>
                </c:pt>
                <c:pt idx="28">
                  <c:v>43</c:v>
                </c:pt>
                <c:pt idx="29">
                  <c:v>9.3000000000000007</c:v>
                </c:pt>
                <c:pt idx="30">
                  <c:v>41.9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'Okt21'!$C$56:$AG$56</c:f>
              <c:numCache>
                <c:formatCode>0.0</c:formatCode>
                <c:ptCount val="31"/>
                <c:pt idx="0">
                  <c:v>55</c:v>
                </c:pt>
                <c:pt idx="1">
                  <c:v>50</c:v>
                </c:pt>
                <c:pt idx="2">
                  <c:v>26.4</c:v>
                </c:pt>
                <c:pt idx="3">
                  <c:v>17.3</c:v>
                </c:pt>
                <c:pt idx="4">
                  <c:v>20.3</c:v>
                </c:pt>
                <c:pt idx="5">
                  <c:v>20.3</c:v>
                </c:pt>
                <c:pt idx="6">
                  <c:v>45.4</c:v>
                </c:pt>
                <c:pt idx="7">
                  <c:v>22.1</c:v>
                </c:pt>
                <c:pt idx="8">
                  <c:v>18.399999999999999</c:v>
                </c:pt>
                <c:pt idx="9">
                  <c:v>53</c:v>
                </c:pt>
                <c:pt idx="10">
                  <c:v>51.5</c:v>
                </c:pt>
                <c:pt idx="11">
                  <c:v>24.5</c:v>
                </c:pt>
                <c:pt idx="12">
                  <c:v>38.1</c:v>
                </c:pt>
                <c:pt idx="13">
                  <c:v>49.5</c:v>
                </c:pt>
                <c:pt idx="14">
                  <c:v>40.799999999999997</c:v>
                </c:pt>
                <c:pt idx="15">
                  <c:v>47.1</c:v>
                </c:pt>
                <c:pt idx="16">
                  <c:v>47.3</c:v>
                </c:pt>
                <c:pt idx="17">
                  <c:v>43.6</c:v>
                </c:pt>
                <c:pt idx="18">
                  <c:v>35.200000000000003</c:v>
                </c:pt>
                <c:pt idx="19">
                  <c:v>32</c:v>
                </c:pt>
                <c:pt idx="20">
                  <c:v>45.5</c:v>
                </c:pt>
                <c:pt idx="21">
                  <c:v>16.5</c:v>
                </c:pt>
                <c:pt idx="22">
                  <c:v>44.5</c:v>
                </c:pt>
                <c:pt idx="23">
                  <c:v>43.9</c:v>
                </c:pt>
                <c:pt idx="24">
                  <c:v>41.7</c:v>
                </c:pt>
                <c:pt idx="25">
                  <c:v>35</c:v>
                </c:pt>
                <c:pt idx="26">
                  <c:v>41.5</c:v>
                </c:pt>
                <c:pt idx="27">
                  <c:v>36.799999999999997</c:v>
                </c:pt>
                <c:pt idx="28">
                  <c:v>38.200000000000003</c:v>
                </c:pt>
                <c:pt idx="29">
                  <c:v>9</c:v>
                </c:pt>
                <c:pt idx="30">
                  <c:v>37.299999999999997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'Okt21'!$C$57:$AG$57</c:f>
              <c:numCache>
                <c:formatCode>0.0</c:formatCode>
                <c:ptCount val="31"/>
                <c:pt idx="0">
                  <c:v>31.7</c:v>
                </c:pt>
                <c:pt idx="1">
                  <c:v>27.7</c:v>
                </c:pt>
                <c:pt idx="2">
                  <c:v>16</c:v>
                </c:pt>
                <c:pt idx="3">
                  <c:v>9.6999999999999993</c:v>
                </c:pt>
                <c:pt idx="4">
                  <c:v>11</c:v>
                </c:pt>
                <c:pt idx="5">
                  <c:v>11</c:v>
                </c:pt>
                <c:pt idx="6">
                  <c:v>22.7</c:v>
                </c:pt>
                <c:pt idx="7">
                  <c:v>14.8</c:v>
                </c:pt>
                <c:pt idx="8">
                  <c:v>10.1</c:v>
                </c:pt>
                <c:pt idx="9">
                  <c:v>28.7</c:v>
                </c:pt>
                <c:pt idx="10">
                  <c:v>28.1</c:v>
                </c:pt>
                <c:pt idx="11">
                  <c:v>13.3</c:v>
                </c:pt>
                <c:pt idx="12">
                  <c:v>15.8</c:v>
                </c:pt>
                <c:pt idx="13">
                  <c:v>26.6</c:v>
                </c:pt>
                <c:pt idx="14">
                  <c:v>22.6</c:v>
                </c:pt>
                <c:pt idx="15">
                  <c:v>24.8</c:v>
                </c:pt>
                <c:pt idx="16">
                  <c:v>24.7</c:v>
                </c:pt>
                <c:pt idx="17">
                  <c:v>22.8</c:v>
                </c:pt>
                <c:pt idx="18">
                  <c:v>15.4</c:v>
                </c:pt>
                <c:pt idx="19">
                  <c:v>17.3</c:v>
                </c:pt>
                <c:pt idx="20">
                  <c:v>20</c:v>
                </c:pt>
                <c:pt idx="21">
                  <c:v>9.8000000000000007</c:v>
                </c:pt>
                <c:pt idx="22">
                  <c:v>20.8</c:v>
                </c:pt>
                <c:pt idx="23">
                  <c:v>20.3</c:v>
                </c:pt>
                <c:pt idx="24">
                  <c:v>18.100000000000001</c:v>
                </c:pt>
                <c:pt idx="25">
                  <c:v>15.3</c:v>
                </c:pt>
                <c:pt idx="26">
                  <c:v>18</c:v>
                </c:pt>
                <c:pt idx="27">
                  <c:v>13.8</c:v>
                </c:pt>
                <c:pt idx="28">
                  <c:v>15.9</c:v>
                </c:pt>
                <c:pt idx="29">
                  <c:v>4.8</c:v>
                </c:pt>
                <c:pt idx="30">
                  <c:v>15.5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17048"/>
        <c:axId val="1022022536"/>
      </c:barChart>
      <c:catAx>
        <c:axId val="1022017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2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22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704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'Nov21'!$C$3:$AG$3</c:f>
              <c:numCache>
                <c:formatCode>0.0</c:formatCode>
                <c:ptCount val="31"/>
                <c:pt idx="0">
                  <c:v>14.7</c:v>
                </c:pt>
                <c:pt idx="1">
                  <c:v>38.5</c:v>
                </c:pt>
                <c:pt idx="2">
                  <c:v>9.5</c:v>
                </c:pt>
                <c:pt idx="3">
                  <c:v>37.5</c:v>
                </c:pt>
                <c:pt idx="4">
                  <c:v>34.9</c:v>
                </c:pt>
                <c:pt idx="5">
                  <c:v>27.4</c:v>
                </c:pt>
                <c:pt idx="6">
                  <c:v>29</c:v>
                </c:pt>
                <c:pt idx="7">
                  <c:v>10.7</c:v>
                </c:pt>
                <c:pt idx="8">
                  <c:v>31.4</c:v>
                </c:pt>
                <c:pt idx="9">
                  <c:v>17.3</c:v>
                </c:pt>
                <c:pt idx="10">
                  <c:v>24.3</c:v>
                </c:pt>
                <c:pt idx="11">
                  <c:v>24.1</c:v>
                </c:pt>
                <c:pt idx="12">
                  <c:v>18.2</c:v>
                </c:pt>
                <c:pt idx="13">
                  <c:v>36.6</c:v>
                </c:pt>
                <c:pt idx="14">
                  <c:v>6.4</c:v>
                </c:pt>
                <c:pt idx="15">
                  <c:v>3.8</c:v>
                </c:pt>
                <c:pt idx="16">
                  <c:v>6.5</c:v>
                </c:pt>
                <c:pt idx="17">
                  <c:v>22.6</c:v>
                </c:pt>
                <c:pt idx="18">
                  <c:v>23.8</c:v>
                </c:pt>
                <c:pt idx="19">
                  <c:v>9.1999999999999993</c:v>
                </c:pt>
                <c:pt idx="20">
                  <c:v>12.6</c:v>
                </c:pt>
                <c:pt idx="21">
                  <c:v>8.4</c:v>
                </c:pt>
                <c:pt idx="22">
                  <c:v>4.8</c:v>
                </c:pt>
                <c:pt idx="23">
                  <c:v>5.2</c:v>
                </c:pt>
                <c:pt idx="24">
                  <c:v>7.4</c:v>
                </c:pt>
                <c:pt idx="25">
                  <c:v>3.8</c:v>
                </c:pt>
                <c:pt idx="26">
                  <c:v>22.3</c:v>
                </c:pt>
                <c:pt idx="27">
                  <c:v>10.199999999999999</c:v>
                </c:pt>
                <c:pt idx="28">
                  <c:v>5.2</c:v>
                </c:pt>
                <c:pt idx="29">
                  <c:v>2.1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'Nov21'!$C$4:$AG$4</c:f>
              <c:numCache>
                <c:formatCode>0.0</c:formatCode>
                <c:ptCount val="31"/>
                <c:pt idx="0">
                  <c:v>38.4</c:v>
                </c:pt>
                <c:pt idx="1">
                  <c:v>117.39999999999999</c:v>
                </c:pt>
                <c:pt idx="2">
                  <c:v>28.71</c:v>
                </c:pt>
                <c:pt idx="3">
                  <c:v>75</c:v>
                </c:pt>
                <c:pt idx="4">
                  <c:v>102.60000000000001</c:v>
                </c:pt>
                <c:pt idx="5">
                  <c:v>137.20000000000002</c:v>
                </c:pt>
                <c:pt idx="6">
                  <c:v>130.69999999999999</c:v>
                </c:pt>
                <c:pt idx="7">
                  <c:v>43.8</c:v>
                </c:pt>
                <c:pt idx="8">
                  <c:v>119.20000000000002</c:v>
                </c:pt>
                <c:pt idx="9">
                  <c:v>47.6</c:v>
                </c:pt>
                <c:pt idx="10">
                  <c:v>115.70000000000002</c:v>
                </c:pt>
                <c:pt idx="11">
                  <c:v>111.8</c:v>
                </c:pt>
                <c:pt idx="12">
                  <c:v>38.799999999999997</c:v>
                </c:pt>
                <c:pt idx="13">
                  <c:v>59.5</c:v>
                </c:pt>
                <c:pt idx="14">
                  <c:v>19.400000000000002</c:v>
                </c:pt>
                <c:pt idx="15">
                  <c:v>17.599999999999998</c:v>
                </c:pt>
                <c:pt idx="16">
                  <c:v>21.400000000000002</c:v>
                </c:pt>
                <c:pt idx="17">
                  <c:v>73.8</c:v>
                </c:pt>
                <c:pt idx="18">
                  <c:v>95.5</c:v>
                </c:pt>
                <c:pt idx="19">
                  <c:v>38.5</c:v>
                </c:pt>
                <c:pt idx="20">
                  <c:v>42.9</c:v>
                </c:pt>
                <c:pt idx="21">
                  <c:v>31.099999999999998</c:v>
                </c:pt>
                <c:pt idx="22">
                  <c:v>22.4</c:v>
                </c:pt>
                <c:pt idx="23">
                  <c:v>23.200000000000003</c:v>
                </c:pt>
                <c:pt idx="24">
                  <c:v>28.900000000000002</c:v>
                </c:pt>
                <c:pt idx="25">
                  <c:v>16.600000000000001</c:v>
                </c:pt>
                <c:pt idx="26">
                  <c:v>44.199999999999996</c:v>
                </c:pt>
                <c:pt idx="27">
                  <c:v>16.899999999999999</c:v>
                </c:pt>
                <c:pt idx="28">
                  <c:v>6.9</c:v>
                </c:pt>
                <c:pt idx="29">
                  <c:v>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23712"/>
        <c:axId val="1022017440"/>
        <c:axId val="1017433928"/>
      </c:bar3DChart>
      <c:catAx>
        <c:axId val="10220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74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1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3712"/>
        <c:crossesAt val="1"/>
        <c:crossBetween val="between"/>
      </c:valAx>
      <c:serAx>
        <c:axId val="1017433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174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'Nov21'!$C$54:$AG$54</c:f>
              <c:numCache>
                <c:formatCode>0.0</c:formatCode>
                <c:ptCount val="31"/>
                <c:pt idx="0">
                  <c:v>10.7</c:v>
                </c:pt>
                <c:pt idx="1">
                  <c:v>36.4</c:v>
                </c:pt>
                <c:pt idx="2">
                  <c:v>7.71</c:v>
                </c:pt>
                <c:pt idx="3">
                  <c:v>22.9</c:v>
                </c:pt>
                <c:pt idx="4">
                  <c:v>30.4</c:v>
                </c:pt>
                <c:pt idx="5">
                  <c:v>42.7</c:v>
                </c:pt>
                <c:pt idx="6">
                  <c:v>40.5</c:v>
                </c:pt>
                <c:pt idx="7">
                  <c:v>12.3</c:v>
                </c:pt>
                <c:pt idx="8">
                  <c:v>37.1</c:v>
                </c:pt>
                <c:pt idx="9">
                  <c:v>13.3</c:v>
                </c:pt>
                <c:pt idx="10">
                  <c:v>36.1</c:v>
                </c:pt>
                <c:pt idx="11">
                  <c:v>35.1</c:v>
                </c:pt>
                <c:pt idx="12">
                  <c:v>10.8</c:v>
                </c:pt>
                <c:pt idx="13">
                  <c:v>17.399999999999999</c:v>
                </c:pt>
                <c:pt idx="14">
                  <c:v>5.0999999999999996</c:v>
                </c:pt>
                <c:pt idx="15">
                  <c:v>4.5</c:v>
                </c:pt>
                <c:pt idx="16">
                  <c:v>5.7</c:v>
                </c:pt>
                <c:pt idx="17">
                  <c:v>21.7</c:v>
                </c:pt>
                <c:pt idx="18">
                  <c:v>30.3</c:v>
                </c:pt>
                <c:pt idx="19">
                  <c:v>10.7</c:v>
                </c:pt>
                <c:pt idx="20">
                  <c:v>12.1</c:v>
                </c:pt>
                <c:pt idx="21">
                  <c:v>8.4</c:v>
                </c:pt>
                <c:pt idx="22">
                  <c:v>5.9</c:v>
                </c:pt>
                <c:pt idx="23">
                  <c:v>6.2</c:v>
                </c:pt>
                <c:pt idx="24">
                  <c:v>7.9</c:v>
                </c:pt>
                <c:pt idx="25">
                  <c:v>4.3</c:v>
                </c:pt>
                <c:pt idx="26">
                  <c:v>12.5</c:v>
                </c:pt>
                <c:pt idx="27">
                  <c:v>4.8</c:v>
                </c:pt>
                <c:pt idx="28">
                  <c:v>2.1</c:v>
                </c:pt>
                <c:pt idx="29">
                  <c:v>2.5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'Nov21'!$C$55:$AG$55</c:f>
              <c:numCache>
                <c:formatCode>0.0</c:formatCode>
                <c:ptCount val="31"/>
                <c:pt idx="0">
                  <c:v>11.2</c:v>
                </c:pt>
                <c:pt idx="1">
                  <c:v>35.799999999999997</c:v>
                </c:pt>
                <c:pt idx="2">
                  <c:v>8.4</c:v>
                </c:pt>
                <c:pt idx="3">
                  <c:v>22.8</c:v>
                </c:pt>
                <c:pt idx="4">
                  <c:v>30.8</c:v>
                </c:pt>
                <c:pt idx="5">
                  <c:v>42.5</c:v>
                </c:pt>
                <c:pt idx="6">
                  <c:v>40.4</c:v>
                </c:pt>
                <c:pt idx="7">
                  <c:v>12.7</c:v>
                </c:pt>
                <c:pt idx="8">
                  <c:v>36.700000000000003</c:v>
                </c:pt>
                <c:pt idx="9">
                  <c:v>13.7</c:v>
                </c:pt>
                <c:pt idx="10">
                  <c:v>36.200000000000003</c:v>
                </c:pt>
                <c:pt idx="11">
                  <c:v>34.9</c:v>
                </c:pt>
                <c:pt idx="12">
                  <c:v>11.2</c:v>
                </c:pt>
                <c:pt idx="13">
                  <c:v>17.8</c:v>
                </c:pt>
                <c:pt idx="14">
                  <c:v>5.7</c:v>
                </c:pt>
                <c:pt idx="15">
                  <c:v>5.2</c:v>
                </c:pt>
                <c:pt idx="16">
                  <c:v>6.3</c:v>
                </c:pt>
                <c:pt idx="17">
                  <c:v>21.9</c:v>
                </c:pt>
                <c:pt idx="18">
                  <c:v>30.5</c:v>
                </c:pt>
                <c:pt idx="19">
                  <c:v>11.2</c:v>
                </c:pt>
                <c:pt idx="20">
                  <c:v>12.4</c:v>
                </c:pt>
                <c:pt idx="21">
                  <c:v>9</c:v>
                </c:pt>
                <c:pt idx="22">
                  <c:v>6.5</c:v>
                </c:pt>
                <c:pt idx="23">
                  <c:v>6.8</c:v>
                </c:pt>
                <c:pt idx="24">
                  <c:v>8.4</c:v>
                </c:pt>
                <c:pt idx="25">
                  <c:v>5</c:v>
                </c:pt>
                <c:pt idx="26">
                  <c:v>12.5</c:v>
                </c:pt>
                <c:pt idx="27">
                  <c:v>4.4000000000000004</c:v>
                </c:pt>
                <c:pt idx="28">
                  <c:v>1.4</c:v>
                </c:pt>
                <c:pt idx="29">
                  <c:v>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'Nov21'!$C$56:$AG$56</c:f>
              <c:numCache>
                <c:formatCode>0.0</c:formatCode>
                <c:ptCount val="31"/>
                <c:pt idx="0">
                  <c:v>10.9</c:v>
                </c:pt>
                <c:pt idx="1">
                  <c:v>30.7</c:v>
                </c:pt>
                <c:pt idx="2">
                  <c:v>8.1</c:v>
                </c:pt>
                <c:pt idx="3">
                  <c:v>20.399999999999999</c:v>
                </c:pt>
                <c:pt idx="4">
                  <c:v>28.5</c:v>
                </c:pt>
                <c:pt idx="5">
                  <c:v>37.200000000000003</c:v>
                </c:pt>
                <c:pt idx="6">
                  <c:v>35.799999999999997</c:v>
                </c:pt>
                <c:pt idx="7">
                  <c:v>12.4</c:v>
                </c:pt>
                <c:pt idx="8">
                  <c:v>32.4</c:v>
                </c:pt>
                <c:pt idx="9">
                  <c:v>13.4</c:v>
                </c:pt>
                <c:pt idx="10">
                  <c:v>32</c:v>
                </c:pt>
                <c:pt idx="11">
                  <c:v>30.3</c:v>
                </c:pt>
                <c:pt idx="12">
                  <c:v>10.9</c:v>
                </c:pt>
                <c:pt idx="13">
                  <c:v>16.8</c:v>
                </c:pt>
                <c:pt idx="14">
                  <c:v>5.5</c:v>
                </c:pt>
                <c:pt idx="15">
                  <c:v>5.0999999999999996</c:v>
                </c:pt>
                <c:pt idx="16">
                  <c:v>6.1</c:v>
                </c:pt>
                <c:pt idx="17">
                  <c:v>20.9</c:v>
                </c:pt>
                <c:pt idx="18">
                  <c:v>26.2</c:v>
                </c:pt>
                <c:pt idx="19">
                  <c:v>10.9</c:v>
                </c:pt>
                <c:pt idx="20">
                  <c:v>12.1</c:v>
                </c:pt>
                <c:pt idx="21">
                  <c:v>8.6999999999999993</c:v>
                </c:pt>
                <c:pt idx="22">
                  <c:v>6.5</c:v>
                </c:pt>
                <c:pt idx="23">
                  <c:v>6.6</c:v>
                </c:pt>
                <c:pt idx="24">
                  <c:v>8.3000000000000007</c:v>
                </c:pt>
                <c:pt idx="25">
                  <c:v>4.8</c:v>
                </c:pt>
                <c:pt idx="26">
                  <c:v>12.8</c:v>
                </c:pt>
                <c:pt idx="27">
                  <c:v>5.8</c:v>
                </c:pt>
                <c:pt idx="28">
                  <c:v>2.9</c:v>
                </c:pt>
                <c:pt idx="29">
                  <c:v>3.8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'Nov21'!$C$57:$AG$57</c:f>
              <c:numCache>
                <c:formatCode>0.0</c:formatCode>
                <c:ptCount val="31"/>
                <c:pt idx="0">
                  <c:v>5.6</c:v>
                </c:pt>
                <c:pt idx="1">
                  <c:v>14.5</c:v>
                </c:pt>
                <c:pt idx="2">
                  <c:v>4.5</c:v>
                </c:pt>
                <c:pt idx="3">
                  <c:v>8.9</c:v>
                </c:pt>
                <c:pt idx="4">
                  <c:v>12.9</c:v>
                </c:pt>
                <c:pt idx="5">
                  <c:v>14.8</c:v>
                </c:pt>
                <c:pt idx="6">
                  <c:v>14</c:v>
                </c:pt>
                <c:pt idx="7">
                  <c:v>6.4</c:v>
                </c:pt>
                <c:pt idx="8">
                  <c:v>13</c:v>
                </c:pt>
                <c:pt idx="9">
                  <c:v>7.2</c:v>
                </c:pt>
                <c:pt idx="10">
                  <c:v>11.4</c:v>
                </c:pt>
                <c:pt idx="11">
                  <c:v>11.5</c:v>
                </c:pt>
                <c:pt idx="12">
                  <c:v>5.9</c:v>
                </c:pt>
                <c:pt idx="13">
                  <c:v>7.5</c:v>
                </c:pt>
                <c:pt idx="14">
                  <c:v>3.1</c:v>
                </c:pt>
                <c:pt idx="15">
                  <c:v>2.8</c:v>
                </c:pt>
                <c:pt idx="16">
                  <c:v>3.3</c:v>
                </c:pt>
                <c:pt idx="17">
                  <c:v>9.3000000000000007</c:v>
                </c:pt>
                <c:pt idx="18">
                  <c:v>8.5</c:v>
                </c:pt>
                <c:pt idx="19">
                  <c:v>5.7</c:v>
                </c:pt>
                <c:pt idx="20">
                  <c:v>6.3</c:v>
                </c:pt>
                <c:pt idx="21">
                  <c:v>5</c:v>
                </c:pt>
                <c:pt idx="22">
                  <c:v>3.5</c:v>
                </c:pt>
                <c:pt idx="23">
                  <c:v>3.6</c:v>
                </c:pt>
                <c:pt idx="24">
                  <c:v>4.3</c:v>
                </c:pt>
                <c:pt idx="25">
                  <c:v>2.5</c:v>
                </c:pt>
                <c:pt idx="26">
                  <c:v>6.4</c:v>
                </c:pt>
                <c:pt idx="27">
                  <c:v>1.9</c:v>
                </c:pt>
                <c:pt idx="28">
                  <c:v>0.5</c:v>
                </c:pt>
                <c:pt idx="29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25672"/>
        <c:axId val="1022015480"/>
      </c:barChart>
      <c:catAx>
        <c:axId val="1022025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5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154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567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2021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'Dez21'!$C$3:$AG$3</c:f>
              <c:numCache>
                <c:formatCode>0.0</c:formatCode>
                <c:ptCount val="31"/>
                <c:pt idx="0">
                  <c:v>8.6</c:v>
                </c:pt>
                <c:pt idx="1">
                  <c:v>11.7</c:v>
                </c:pt>
                <c:pt idx="2">
                  <c:v>1.9</c:v>
                </c:pt>
                <c:pt idx="3">
                  <c:v>2.1</c:v>
                </c:pt>
                <c:pt idx="4">
                  <c:v>23.2</c:v>
                </c:pt>
                <c:pt idx="5">
                  <c:v>10.9</c:v>
                </c:pt>
                <c:pt idx="6">
                  <c:v>22.1</c:v>
                </c:pt>
                <c:pt idx="7">
                  <c:v>2.2999999999999998</c:v>
                </c:pt>
                <c:pt idx="8">
                  <c:v>2.5</c:v>
                </c:pt>
                <c:pt idx="9">
                  <c:v>0.4</c:v>
                </c:pt>
                <c:pt idx="10">
                  <c:v>1.6</c:v>
                </c:pt>
                <c:pt idx="11">
                  <c:v>4.8</c:v>
                </c:pt>
                <c:pt idx="12">
                  <c:v>8.8000000000000007</c:v>
                </c:pt>
                <c:pt idx="13">
                  <c:v>6.4</c:v>
                </c:pt>
                <c:pt idx="14">
                  <c:v>5.2</c:v>
                </c:pt>
                <c:pt idx="15">
                  <c:v>6.6</c:v>
                </c:pt>
                <c:pt idx="16">
                  <c:v>4.7</c:v>
                </c:pt>
                <c:pt idx="17">
                  <c:v>17.100000000000001</c:v>
                </c:pt>
                <c:pt idx="18">
                  <c:v>4</c:v>
                </c:pt>
                <c:pt idx="19">
                  <c:v>4.5999999999999996</c:v>
                </c:pt>
                <c:pt idx="20">
                  <c:v>4</c:v>
                </c:pt>
                <c:pt idx="21">
                  <c:v>6</c:v>
                </c:pt>
                <c:pt idx="22">
                  <c:v>20.5</c:v>
                </c:pt>
                <c:pt idx="23">
                  <c:v>8.5</c:v>
                </c:pt>
                <c:pt idx="24">
                  <c:v>10.7</c:v>
                </c:pt>
                <c:pt idx="25">
                  <c:v>15.5</c:v>
                </c:pt>
                <c:pt idx="26">
                  <c:v>5.3</c:v>
                </c:pt>
                <c:pt idx="27">
                  <c:v>6.5</c:v>
                </c:pt>
                <c:pt idx="28">
                  <c:v>4.4000000000000004</c:v>
                </c:pt>
                <c:pt idx="29">
                  <c:v>23.9</c:v>
                </c:pt>
                <c:pt idx="30">
                  <c:v>22.1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'Dez21'!$C$4:$AG$4</c:f>
              <c:numCache>
                <c:formatCode>0.0</c:formatCode>
                <c:ptCount val="31"/>
                <c:pt idx="0">
                  <c:v>19.7</c:v>
                </c:pt>
                <c:pt idx="1">
                  <c:v>29.4</c:v>
                </c:pt>
                <c:pt idx="2">
                  <c:v>6.3000000000000007</c:v>
                </c:pt>
                <c:pt idx="3">
                  <c:v>5.3</c:v>
                </c:pt>
                <c:pt idx="4">
                  <c:v>42.800000000000004</c:v>
                </c:pt>
                <c:pt idx="5">
                  <c:v>27.8</c:v>
                </c:pt>
                <c:pt idx="6">
                  <c:v>75.3</c:v>
                </c:pt>
                <c:pt idx="7">
                  <c:v>9.1000000000000014</c:v>
                </c:pt>
                <c:pt idx="8">
                  <c:v>6.5</c:v>
                </c:pt>
                <c:pt idx="9">
                  <c:v>1.4</c:v>
                </c:pt>
                <c:pt idx="10">
                  <c:v>5.8000000000000007</c:v>
                </c:pt>
                <c:pt idx="11">
                  <c:v>18.2</c:v>
                </c:pt>
                <c:pt idx="12">
                  <c:v>29.4</c:v>
                </c:pt>
                <c:pt idx="13">
                  <c:v>19.7</c:v>
                </c:pt>
                <c:pt idx="14">
                  <c:v>17.100000000000001</c:v>
                </c:pt>
                <c:pt idx="15">
                  <c:v>20.5</c:v>
                </c:pt>
                <c:pt idx="16">
                  <c:v>18.399999999999999</c:v>
                </c:pt>
                <c:pt idx="17">
                  <c:v>46.3</c:v>
                </c:pt>
                <c:pt idx="18">
                  <c:v>17.900000000000002</c:v>
                </c:pt>
                <c:pt idx="19">
                  <c:v>20.000000000000004</c:v>
                </c:pt>
                <c:pt idx="20">
                  <c:v>16.899999999999999</c:v>
                </c:pt>
                <c:pt idx="21">
                  <c:v>24.4</c:v>
                </c:pt>
                <c:pt idx="22">
                  <c:v>50</c:v>
                </c:pt>
                <c:pt idx="23">
                  <c:v>30.699999999999996</c:v>
                </c:pt>
                <c:pt idx="24">
                  <c:v>34.4</c:v>
                </c:pt>
                <c:pt idx="25">
                  <c:v>36.5</c:v>
                </c:pt>
                <c:pt idx="26">
                  <c:v>19.100000000000001</c:v>
                </c:pt>
                <c:pt idx="27">
                  <c:v>17</c:v>
                </c:pt>
                <c:pt idx="28">
                  <c:v>13.1</c:v>
                </c:pt>
                <c:pt idx="29">
                  <c:v>67.099999999999994</c:v>
                </c:pt>
                <c:pt idx="30">
                  <c:v>55.900000000000006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20576"/>
        <c:axId val="1022021360"/>
        <c:axId val="1017436896"/>
      </c:bar3DChart>
      <c:catAx>
        <c:axId val="102202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13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2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0576"/>
        <c:crossesAt val="1"/>
        <c:crossBetween val="between"/>
      </c:valAx>
      <c:serAx>
        <c:axId val="101743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213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'Dez21'!$C$54:$AG$54</c:f>
              <c:numCache>
                <c:formatCode>0.0</c:formatCode>
                <c:ptCount val="31"/>
                <c:pt idx="0">
                  <c:v>5.7</c:v>
                </c:pt>
                <c:pt idx="1">
                  <c:v>8.1999999999999993</c:v>
                </c:pt>
                <c:pt idx="2">
                  <c:v>1.5</c:v>
                </c:pt>
                <c:pt idx="3">
                  <c:v>1.2</c:v>
                </c:pt>
                <c:pt idx="4">
                  <c:v>12.5</c:v>
                </c:pt>
                <c:pt idx="5">
                  <c:v>8.1</c:v>
                </c:pt>
                <c:pt idx="6">
                  <c:v>24.2</c:v>
                </c:pt>
                <c:pt idx="7">
                  <c:v>2.1</c:v>
                </c:pt>
                <c:pt idx="8">
                  <c:v>1.5</c:v>
                </c:pt>
                <c:pt idx="9">
                  <c:v>0.1</c:v>
                </c:pt>
                <c:pt idx="10">
                  <c:v>1.5</c:v>
                </c:pt>
                <c:pt idx="11">
                  <c:v>5.6</c:v>
                </c:pt>
                <c:pt idx="12">
                  <c:v>10.3</c:v>
                </c:pt>
                <c:pt idx="13">
                  <c:v>6.1</c:v>
                </c:pt>
                <c:pt idx="14">
                  <c:v>4.9000000000000004</c:v>
                </c:pt>
                <c:pt idx="15">
                  <c:v>6.1</c:v>
                </c:pt>
                <c:pt idx="16">
                  <c:v>5.6</c:v>
                </c:pt>
                <c:pt idx="17">
                  <c:v>15.9</c:v>
                </c:pt>
                <c:pt idx="18">
                  <c:v>5.5</c:v>
                </c:pt>
                <c:pt idx="19">
                  <c:v>6.2</c:v>
                </c:pt>
                <c:pt idx="20">
                  <c:v>5.0999999999999996</c:v>
                </c:pt>
                <c:pt idx="21">
                  <c:v>7.7</c:v>
                </c:pt>
                <c:pt idx="22">
                  <c:v>16.5</c:v>
                </c:pt>
                <c:pt idx="23">
                  <c:v>9.6999999999999993</c:v>
                </c:pt>
                <c:pt idx="24">
                  <c:v>10.5</c:v>
                </c:pt>
                <c:pt idx="25">
                  <c:v>10.199999999999999</c:v>
                </c:pt>
                <c:pt idx="26">
                  <c:v>5</c:v>
                </c:pt>
                <c:pt idx="27">
                  <c:v>4.5</c:v>
                </c:pt>
                <c:pt idx="28">
                  <c:v>3.3</c:v>
                </c:pt>
                <c:pt idx="29">
                  <c:v>20.7</c:v>
                </c:pt>
                <c:pt idx="30">
                  <c:v>16.600000000000001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'Dez21'!$C$55:$AG$55</c:f>
              <c:numCache>
                <c:formatCode>0.0</c:formatCode>
                <c:ptCount val="31"/>
                <c:pt idx="0">
                  <c:v>4.8</c:v>
                </c:pt>
                <c:pt idx="1">
                  <c:v>8.6</c:v>
                </c:pt>
                <c:pt idx="2">
                  <c:v>2.2000000000000002</c:v>
                </c:pt>
                <c:pt idx="3">
                  <c:v>1.6</c:v>
                </c:pt>
                <c:pt idx="4">
                  <c:v>12.6</c:v>
                </c:pt>
                <c:pt idx="5">
                  <c:v>7.7</c:v>
                </c:pt>
                <c:pt idx="6">
                  <c:v>24.3</c:v>
                </c:pt>
                <c:pt idx="7">
                  <c:v>2.7</c:v>
                </c:pt>
                <c:pt idx="8">
                  <c:v>2</c:v>
                </c:pt>
                <c:pt idx="9">
                  <c:v>0.6</c:v>
                </c:pt>
                <c:pt idx="10">
                  <c:v>1.4</c:v>
                </c:pt>
                <c:pt idx="11">
                  <c:v>3</c:v>
                </c:pt>
                <c:pt idx="12">
                  <c:v>5.0999999999999996</c:v>
                </c:pt>
                <c:pt idx="13">
                  <c:v>4.0999999999999996</c:v>
                </c:pt>
                <c:pt idx="14">
                  <c:v>4.2</c:v>
                </c:pt>
                <c:pt idx="15">
                  <c:v>5.0999999999999996</c:v>
                </c:pt>
                <c:pt idx="16">
                  <c:v>4.8</c:v>
                </c:pt>
                <c:pt idx="17">
                  <c:v>13.1</c:v>
                </c:pt>
                <c:pt idx="18">
                  <c:v>5.3</c:v>
                </c:pt>
                <c:pt idx="19">
                  <c:v>5.9</c:v>
                </c:pt>
                <c:pt idx="20">
                  <c:v>5</c:v>
                </c:pt>
                <c:pt idx="21">
                  <c:v>7.2</c:v>
                </c:pt>
                <c:pt idx="22">
                  <c:v>15.1</c:v>
                </c:pt>
                <c:pt idx="23">
                  <c:v>10.1</c:v>
                </c:pt>
                <c:pt idx="24">
                  <c:v>10.9</c:v>
                </c:pt>
                <c:pt idx="25">
                  <c:v>10.6</c:v>
                </c:pt>
                <c:pt idx="26">
                  <c:v>5.6</c:v>
                </c:pt>
                <c:pt idx="27">
                  <c:v>5.0999999999999996</c:v>
                </c:pt>
                <c:pt idx="28">
                  <c:v>3.9</c:v>
                </c:pt>
                <c:pt idx="29">
                  <c:v>20.9</c:v>
                </c:pt>
                <c:pt idx="30">
                  <c:v>17.100000000000001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'Dez21'!$C$56:$AG$56</c:f>
              <c:numCache>
                <c:formatCode>0.0</c:formatCode>
                <c:ptCount val="31"/>
                <c:pt idx="0">
                  <c:v>7.7</c:v>
                </c:pt>
                <c:pt idx="1">
                  <c:v>8.3000000000000007</c:v>
                </c:pt>
                <c:pt idx="2">
                  <c:v>2.1</c:v>
                </c:pt>
                <c:pt idx="3">
                  <c:v>2</c:v>
                </c:pt>
                <c:pt idx="4">
                  <c:v>12.6</c:v>
                </c:pt>
                <c:pt idx="5">
                  <c:v>8.8000000000000007</c:v>
                </c:pt>
                <c:pt idx="6">
                  <c:v>22.2</c:v>
                </c:pt>
                <c:pt idx="7">
                  <c:v>3</c:v>
                </c:pt>
                <c:pt idx="8">
                  <c:v>2.2000000000000002</c:v>
                </c:pt>
                <c:pt idx="9">
                  <c:v>0.7</c:v>
                </c:pt>
                <c:pt idx="10">
                  <c:v>2.5</c:v>
                </c:pt>
                <c:pt idx="11">
                  <c:v>8.6</c:v>
                </c:pt>
                <c:pt idx="12">
                  <c:v>13</c:v>
                </c:pt>
                <c:pt idx="13">
                  <c:v>8.6999999999999993</c:v>
                </c:pt>
                <c:pt idx="14">
                  <c:v>7.3</c:v>
                </c:pt>
                <c:pt idx="15">
                  <c:v>8.5</c:v>
                </c:pt>
                <c:pt idx="16">
                  <c:v>7.3</c:v>
                </c:pt>
                <c:pt idx="17">
                  <c:v>16</c:v>
                </c:pt>
                <c:pt idx="18">
                  <c:v>6.4</c:v>
                </c:pt>
                <c:pt idx="19">
                  <c:v>7.1</c:v>
                </c:pt>
                <c:pt idx="20">
                  <c:v>6.1</c:v>
                </c:pt>
                <c:pt idx="21">
                  <c:v>8.6</c:v>
                </c:pt>
                <c:pt idx="22">
                  <c:v>17.2</c:v>
                </c:pt>
                <c:pt idx="23">
                  <c:v>9.6999999999999993</c:v>
                </c:pt>
                <c:pt idx="24">
                  <c:v>10.6</c:v>
                </c:pt>
                <c:pt idx="25">
                  <c:v>10.3</c:v>
                </c:pt>
                <c:pt idx="26">
                  <c:v>5.5</c:v>
                </c:pt>
                <c:pt idx="27">
                  <c:v>4.9000000000000004</c:v>
                </c:pt>
                <c:pt idx="28">
                  <c:v>3.8</c:v>
                </c:pt>
                <c:pt idx="29">
                  <c:v>19.3</c:v>
                </c:pt>
                <c:pt idx="30">
                  <c:v>15.2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'Dez21'!$C$57:$AG$57</c:f>
              <c:numCache>
                <c:formatCode>0.0</c:formatCode>
                <c:ptCount val="31"/>
                <c:pt idx="0">
                  <c:v>1.5</c:v>
                </c:pt>
                <c:pt idx="1">
                  <c:v>4.3</c:v>
                </c:pt>
                <c:pt idx="2">
                  <c:v>0.5</c:v>
                </c:pt>
                <c:pt idx="3">
                  <c:v>0.5</c:v>
                </c:pt>
                <c:pt idx="4">
                  <c:v>5.0999999999999996</c:v>
                </c:pt>
                <c:pt idx="5">
                  <c:v>3.2</c:v>
                </c:pt>
                <c:pt idx="6">
                  <c:v>4.5999999999999996</c:v>
                </c:pt>
                <c:pt idx="7">
                  <c:v>1.3</c:v>
                </c:pt>
                <c:pt idx="8">
                  <c:v>0.8</c:v>
                </c:pt>
                <c:pt idx="9">
                  <c:v>0</c:v>
                </c:pt>
                <c:pt idx="10">
                  <c:v>0.4</c:v>
                </c:pt>
                <c:pt idx="11">
                  <c:v>1</c:v>
                </c:pt>
                <c:pt idx="12">
                  <c:v>1</c:v>
                </c:pt>
                <c:pt idx="13">
                  <c:v>0.8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1.3</c:v>
                </c:pt>
                <c:pt idx="18">
                  <c:v>0.7</c:v>
                </c:pt>
                <c:pt idx="19">
                  <c:v>0.8</c:v>
                </c:pt>
                <c:pt idx="20">
                  <c:v>0.7</c:v>
                </c:pt>
                <c:pt idx="21">
                  <c:v>0.9</c:v>
                </c:pt>
                <c:pt idx="22">
                  <c:v>1.2</c:v>
                </c:pt>
                <c:pt idx="23">
                  <c:v>1.2</c:v>
                </c:pt>
                <c:pt idx="24">
                  <c:v>2.4</c:v>
                </c:pt>
                <c:pt idx="25">
                  <c:v>5.4</c:v>
                </c:pt>
                <c:pt idx="26">
                  <c:v>3</c:v>
                </c:pt>
                <c:pt idx="27">
                  <c:v>2.5</c:v>
                </c:pt>
                <c:pt idx="28">
                  <c:v>2.1</c:v>
                </c:pt>
                <c:pt idx="29">
                  <c:v>6.2</c:v>
                </c:pt>
                <c:pt idx="30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24104"/>
        <c:axId val="1022013912"/>
      </c:barChart>
      <c:catAx>
        <c:axId val="1022024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3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13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41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'Jan22'!$C$3:$AG$3</c:f>
              <c:numCache>
                <c:formatCode>0.0</c:formatCode>
                <c:ptCount val="31"/>
                <c:pt idx="0">
                  <c:v>20.399999999999999</c:v>
                </c:pt>
                <c:pt idx="1">
                  <c:v>24.5</c:v>
                </c:pt>
                <c:pt idx="2">
                  <c:v>26.5</c:v>
                </c:pt>
                <c:pt idx="3">
                  <c:v>22.3</c:v>
                </c:pt>
                <c:pt idx="4">
                  <c:v>23.8</c:v>
                </c:pt>
                <c:pt idx="5">
                  <c:v>27.4</c:v>
                </c:pt>
                <c:pt idx="6">
                  <c:v>24.5</c:v>
                </c:pt>
                <c:pt idx="7">
                  <c:v>19.2</c:v>
                </c:pt>
                <c:pt idx="8">
                  <c:v>12.1</c:v>
                </c:pt>
                <c:pt idx="9">
                  <c:v>15.8</c:v>
                </c:pt>
                <c:pt idx="10">
                  <c:v>20.8</c:v>
                </c:pt>
                <c:pt idx="11">
                  <c:v>20.9</c:v>
                </c:pt>
                <c:pt idx="12">
                  <c:v>21</c:v>
                </c:pt>
                <c:pt idx="13">
                  <c:v>23.3</c:v>
                </c:pt>
                <c:pt idx="14">
                  <c:v>25.4</c:v>
                </c:pt>
                <c:pt idx="15">
                  <c:v>10.9</c:v>
                </c:pt>
                <c:pt idx="16">
                  <c:v>22.6</c:v>
                </c:pt>
                <c:pt idx="17">
                  <c:v>22.5</c:v>
                </c:pt>
                <c:pt idx="18">
                  <c:v>24.8</c:v>
                </c:pt>
                <c:pt idx="19">
                  <c:v>12.4</c:v>
                </c:pt>
                <c:pt idx="20">
                  <c:v>29.9</c:v>
                </c:pt>
                <c:pt idx="21">
                  <c:v>23.8</c:v>
                </c:pt>
                <c:pt idx="22">
                  <c:v>23.8</c:v>
                </c:pt>
                <c:pt idx="23">
                  <c:v>31.2</c:v>
                </c:pt>
                <c:pt idx="24">
                  <c:v>10.9</c:v>
                </c:pt>
                <c:pt idx="25">
                  <c:v>28.9</c:v>
                </c:pt>
                <c:pt idx="26">
                  <c:v>25.9</c:v>
                </c:pt>
                <c:pt idx="27">
                  <c:v>25.3</c:v>
                </c:pt>
                <c:pt idx="28">
                  <c:v>26.6</c:v>
                </c:pt>
                <c:pt idx="29">
                  <c:v>27.5</c:v>
                </c:pt>
                <c:pt idx="30">
                  <c:v>33.799999999999997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'Jan22'!$C$4:$AG$4</c:f>
              <c:numCache>
                <c:formatCode>0.0</c:formatCode>
                <c:ptCount val="31"/>
                <c:pt idx="0">
                  <c:v>90.3</c:v>
                </c:pt>
                <c:pt idx="1">
                  <c:v>43.800000000000004</c:v>
                </c:pt>
                <c:pt idx="2">
                  <c:v>42.9</c:v>
                </c:pt>
                <c:pt idx="3">
                  <c:v>52.1</c:v>
                </c:pt>
                <c:pt idx="4">
                  <c:v>57.7</c:v>
                </c:pt>
                <c:pt idx="5">
                  <c:v>64.5</c:v>
                </c:pt>
                <c:pt idx="6">
                  <c:v>38.300000000000004</c:v>
                </c:pt>
                <c:pt idx="7">
                  <c:v>48.499999999999993</c:v>
                </c:pt>
                <c:pt idx="8">
                  <c:v>30.699999999999996</c:v>
                </c:pt>
                <c:pt idx="9">
                  <c:v>37.200000000000003</c:v>
                </c:pt>
                <c:pt idx="10">
                  <c:v>48.4</c:v>
                </c:pt>
                <c:pt idx="11">
                  <c:v>108.19999999999999</c:v>
                </c:pt>
                <c:pt idx="12">
                  <c:v>97.699999999999989</c:v>
                </c:pt>
                <c:pt idx="13">
                  <c:v>84.8</c:v>
                </c:pt>
                <c:pt idx="14">
                  <c:v>62.900000000000006</c:v>
                </c:pt>
                <c:pt idx="15">
                  <c:v>42.199999999999996</c:v>
                </c:pt>
                <c:pt idx="16">
                  <c:v>105.80000000000001</c:v>
                </c:pt>
                <c:pt idx="17">
                  <c:v>106.60000000000001</c:v>
                </c:pt>
                <c:pt idx="18">
                  <c:v>67.5</c:v>
                </c:pt>
                <c:pt idx="19">
                  <c:v>29.799999999999997</c:v>
                </c:pt>
                <c:pt idx="20">
                  <c:v>76.300000000000011</c:v>
                </c:pt>
                <c:pt idx="21">
                  <c:v>113.3</c:v>
                </c:pt>
                <c:pt idx="22">
                  <c:v>114.3</c:v>
                </c:pt>
                <c:pt idx="23">
                  <c:v>92.100000000000009</c:v>
                </c:pt>
                <c:pt idx="24">
                  <c:v>47.300000000000004</c:v>
                </c:pt>
                <c:pt idx="25">
                  <c:v>102.39999999999999</c:v>
                </c:pt>
                <c:pt idx="26">
                  <c:v>121.39999999999999</c:v>
                </c:pt>
                <c:pt idx="27">
                  <c:v>126.6</c:v>
                </c:pt>
                <c:pt idx="28">
                  <c:v>128.9</c:v>
                </c:pt>
                <c:pt idx="29">
                  <c:v>101</c:v>
                </c:pt>
                <c:pt idx="30">
                  <c:v>38.5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16264"/>
        <c:axId val="1022037040"/>
        <c:axId val="1017439016"/>
      </c:bar3DChart>
      <c:catAx>
        <c:axId val="102201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70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3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16264"/>
        <c:crossesAt val="1"/>
        <c:crossBetween val="between"/>
      </c:valAx>
      <c:serAx>
        <c:axId val="1017439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370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'Jan22'!$C$54:$AG$54</c:f>
              <c:numCache>
                <c:formatCode>0.0</c:formatCode>
                <c:ptCount val="31"/>
                <c:pt idx="0">
                  <c:v>28.8</c:v>
                </c:pt>
                <c:pt idx="1">
                  <c:v>12.5</c:v>
                </c:pt>
                <c:pt idx="2">
                  <c:v>12.2</c:v>
                </c:pt>
                <c:pt idx="3">
                  <c:v>15.2</c:v>
                </c:pt>
                <c:pt idx="4">
                  <c:v>18</c:v>
                </c:pt>
                <c:pt idx="5">
                  <c:v>19</c:v>
                </c:pt>
                <c:pt idx="6">
                  <c:v>10.6</c:v>
                </c:pt>
                <c:pt idx="7">
                  <c:v>14.1</c:v>
                </c:pt>
                <c:pt idx="8">
                  <c:v>8.5</c:v>
                </c:pt>
                <c:pt idx="9">
                  <c:v>12.3</c:v>
                </c:pt>
                <c:pt idx="10">
                  <c:v>16.3</c:v>
                </c:pt>
                <c:pt idx="11">
                  <c:v>32.6</c:v>
                </c:pt>
                <c:pt idx="12">
                  <c:v>31.8</c:v>
                </c:pt>
                <c:pt idx="13">
                  <c:v>27.4</c:v>
                </c:pt>
                <c:pt idx="14">
                  <c:v>19.8</c:v>
                </c:pt>
                <c:pt idx="15">
                  <c:v>12.1</c:v>
                </c:pt>
                <c:pt idx="16">
                  <c:v>33.6</c:v>
                </c:pt>
                <c:pt idx="17">
                  <c:v>33.6</c:v>
                </c:pt>
                <c:pt idx="18">
                  <c:v>20.399999999999999</c:v>
                </c:pt>
                <c:pt idx="19">
                  <c:v>8.1999999999999993</c:v>
                </c:pt>
                <c:pt idx="20">
                  <c:v>23.3</c:v>
                </c:pt>
                <c:pt idx="21">
                  <c:v>35.700000000000003</c:v>
                </c:pt>
                <c:pt idx="22">
                  <c:v>35.799999999999997</c:v>
                </c:pt>
                <c:pt idx="23">
                  <c:v>28.7</c:v>
                </c:pt>
                <c:pt idx="24">
                  <c:v>13.4</c:v>
                </c:pt>
                <c:pt idx="25">
                  <c:v>32.4</c:v>
                </c:pt>
                <c:pt idx="26">
                  <c:v>38.6</c:v>
                </c:pt>
                <c:pt idx="27">
                  <c:v>39.9</c:v>
                </c:pt>
                <c:pt idx="28">
                  <c:v>40.5</c:v>
                </c:pt>
                <c:pt idx="29">
                  <c:v>31.4</c:v>
                </c:pt>
                <c:pt idx="30">
                  <c:v>10.8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'Jan22'!$C$55:$AG$55</c:f>
              <c:numCache>
                <c:formatCode>0.0</c:formatCode>
                <c:ptCount val="31"/>
                <c:pt idx="0">
                  <c:v>29.3</c:v>
                </c:pt>
                <c:pt idx="1">
                  <c:v>12.8</c:v>
                </c:pt>
                <c:pt idx="2">
                  <c:v>12.6</c:v>
                </c:pt>
                <c:pt idx="3">
                  <c:v>15.5</c:v>
                </c:pt>
                <c:pt idx="4">
                  <c:v>18.2</c:v>
                </c:pt>
                <c:pt idx="5">
                  <c:v>19.3</c:v>
                </c:pt>
                <c:pt idx="6">
                  <c:v>11.1</c:v>
                </c:pt>
                <c:pt idx="7">
                  <c:v>13.7</c:v>
                </c:pt>
                <c:pt idx="8">
                  <c:v>8.9</c:v>
                </c:pt>
                <c:pt idx="9">
                  <c:v>9.8000000000000007</c:v>
                </c:pt>
                <c:pt idx="10">
                  <c:v>15.8</c:v>
                </c:pt>
                <c:pt idx="11">
                  <c:v>33</c:v>
                </c:pt>
                <c:pt idx="12">
                  <c:v>32.200000000000003</c:v>
                </c:pt>
                <c:pt idx="13">
                  <c:v>27.7</c:v>
                </c:pt>
                <c:pt idx="14">
                  <c:v>20.100000000000001</c:v>
                </c:pt>
                <c:pt idx="15">
                  <c:v>12.5</c:v>
                </c:pt>
                <c:pt idx="16">
                  <c:v>34.200000000000003</c:v>
                </c:pt>
                <c:pt idx="17">
                  <c:v>34.1</c:v>
                </c:pt>
                <c:pt idx="18">
                  <c:v>20.6</c:v>
                </c:pt>
                <c:pt idx="19">
                  <c:v>8.6</c:v>
                </c:pt>
                <c:pt idx="20">
                  <c:v>23.6</c:v>
                </c:pt>
                <c:pt idx="21">
                  <c:v>35.9</c:v>
                </c:pt>
                <c:pt idx="22">
                  <c:v>36.200000000000003</c:v>
                </c:pt>
                <c:pt idx="23">
                  <c:v>28.8</c:v>
                </c:pt>
                <c:pt idx="24">
                  <c:v>13.7</c:v>
                </c:pt>
                <c:pt idx="25">
                  <c:v>32.200000000000003</c:v>
                </c:pt>
                <c:pt idx="26">
                  <c:v>38.1</c:v>
                </c:pt>
                <c:pt idx="27">
                  <c:v>39.799999999999997</c:v>
                </c:pt>
                <c:pt idx="28">
                  <c:v>40.5</c:v>
                </c:pt>
                <c:pt idx="29">
                  <c:v>31.3</c:v>
                </c:pt>
                <c:pt idx="30">
                  <c:v>11.2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'Jan22'!$C$56:$AG$56</c:f>
              <c:numCache>
                <c:formatCode>0.0</c:formatCode>
                <c:ptCount val="31"/>
                <c:pt idx="0">
                  <c:v>25.9</c:v>
                </c:pt>
                <c:pt idx="1">
                  <c:v>12.3</c:v>
                </c:pt>
                <c:pt idx="2">
                  <c:v>12.2</c:v>
                </c:pt>
                <c:pt idx="3">
                  <c:v>14.8</c:v>
                </c:pt>
                <c:pt idx="4">
                  <c:v>15.6</c:v>
                </c:pt>
                <c:pt idx="5">
                  <c:v>18.5</c:v>
                </c:pt>
                <c:pt idx="6">
                  <c:v>10.9</c:v>
                </c:pt>
                <c:pt idx="7">
                  <c:v>14.4</c:v>
                </c:pt>
                <c:pt idx="8">
                  <c:v>8.6999999999999993</c:v>
                </c:pt>
                <c:pt idx="9">
                  <c:v>13.1</c:v>
                </c:pt>
                <c:pt idx="10">
                  <c:v>14.2</c:v>
                </c:pt>
                <c:pt idx="11">
                  <c:v>39.299999999999997</c:v>
                </c:pt>
                <c:pt idx="12">
                  <c:v>28.6</c:v>
                </c:pt>
                <c:pt idx="13">
                  <c:v>23.4</c:v>
                </c:pt>
                <c:pt idx="14">
                  <c:v>17.2</c:v>
                </c:pt>
                <c:pt idx="15">
                  <c:v>12.2</c:v>
                </c:pt>
                <c:pt idx="16">
                  <c:v>29.9</c:v>
                </c:pt>
                <c:pt idx="17">
                  <c:v>30.1</c:v>
                </c:pt>
                <c:pt idx="18">
                  <c:v>18.3</c:v>
                </c:pt>
                <c:pt idx="19">
                  <c:v>8.5</c:v>
                </c:pt>
                <c:pt idx="20">
                  <c:v>21</c:v>
                </c:pt>
                <c:pt idx="21">
                  <c:v>32.299999999999997</c:v>
                </c:pt>
                <c:pt idx="22">
                  <c:v>32.1</c:v>
                </c:pt>
                <c:pt idx="23">
                  <c:v>24.7</c:v>
                </c:pt>
                <c:pt idx="24">
                  <c:v>13.3</c:v>
                </c:pt>
                <c:pt idx="25">
                  <c:v>27.2</c:v>
                </c:pt>
                <c:pt idx="26">
                  <c:v>33.4</c:v>
                </c:pt>
                <c:pt idx="27">
                  <c:v>34.700000000000003</c:v>
                </c:pt>
                <c:pt idx="28">
                  <c:v>35.299999999999997</c:v>
                </c:pt>
                <c:pt idx="29">
                  <c:v>28.3</c:v>
                </c:pt>
                <c:pt idx="30">
                  <c:v>10.9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'Jan22'!$C$57:$AG$57</c:f>
              <c:numCache>
                <c:formatCode>0.0</c:formatCode>
                <c:ptCount val="31"/>
                <c:pt idx="0">
                  <c:v>6.3</c:v>
                </c:pt>
                <c:pt idx="1">
                  <c:v>6.2</c:v>
                </c:pt>
                <c:pt idx="2">
                  <c:v>5.9</c:v>
                </c:pt>
                <c:pt idx="3">
                  <c:v>6.6</c:v>
                </c:pt>
                <c:pt idx="4">
                  <c:v>5.9</c:v>
                </c:pt>
                <c:pt idx="5">
                  <c:v>7.7</c:v>
                </c:pt>
                <c:pt idx="6">
                  <c:v>5.7</c:v>
                </c:pt>
                <c:pt idx="7">
                  <c:v>6.3</c:v>
                </c:pt>
                <c:pt idx="8">
                  <c:v>4.5999999999999996</c:v>
                </c:pt>
                <c:pt idx="9">
                  <c:v>2</c:v>
                </c:pt>
                <c:pt idx="10">
                  <c:v>2.1</c:v>
                </c:pt>
                <c:pt idx="11">
                  <c:v>3.3</c:v>
                </c:pt>
                <c:pt idx="12">
                  <c:v>5.0999999999999996</c:v>
                </c:pt>
                <c:pt idx="13">
                  <c:v>6.3</c:v>
                </c:pt>
                <c:pt idx="14">
                  <c:v>5.8</c:v>
                </c:pt>
                <c:pt idx="15">
                  <c:v>5.4</c:v>
                </c:pt>
                <c:pt idx="16">
                  <c:v>8.1</c:v>
                </c:pt>
                <c:pt idx="17">
                  <c:v>8.8000000000000007</c:v>
                </c:pt>
                <c:pt idx="18">
                  <c:v>8.1999999999999993</c:v>
                </c:pt>
                <c:pt idx="19">
                  <c:v>4.5</c:v>
                </c:pt>
                <c:pt idx="20">
                  <c:v>8.4</c:v>
                </c:pt>
                <c:pt idx="21">
                  <c:v>9.4</c:v>
                </c:pt>
                <c:pt idx="22">
                  <c:v>10.199999999999999</c:v>
                </c:pt>
                <c:pt idx="23">
                  <c:v>9.9</c:v>
                </c:pt>
                <c:pt idx="24">
                  <c:v>6.9</c:v>
                </c:pt>
                <c:pt idx="25">
                  <c:v>10.6</c:v>
                </c:pt>
                <c:pt idx="26">
                  <c:v>11.3</c:v>
                </c:pt>
                <c:pt idx="27">
                  <c:v>12.2</c:v>
                </c:pt>
                <c:pt idx="28">
                  <c:v>12.6</c:v>
                </c:pt>
                <c:pt idx="29">
                  <c:v>10</c:v>
                </c:pt>
                <c:pt idx="30">
                  <c:v>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26456"/>
        <c:axId val="1022032336"/>
      </c:barChart>
      <c:catAx>
        <c:axId val="102202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2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32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64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'Feb22'!$C$3:$AG$3</c:f>
              <c:numCache>
                <c:formatCode>0.0</c:formatCode>
                <c:ptCount val="31"/>
                <c:pt idx="0">
                  <c:v>0.9</c:v>
                </c:pt>
                <c:pt idx="1">
                  <c:v>5.4</c:v>
                </c:pt>
                <c:pt idx="2">
                  <c:v>29.3</c:v>
                </c:pt>
                <c:pt idx="3">
                  <c:v>33.1</c:v>
                </c:pt>
                <c:pt idx="4">
                  <c:v>32.5</c:v>
                </c:pt>
                <c:pt idx="5">
                  <c:v>31.5</c:v>
                </c:pt>
                <c:pt idx="6">
                  <c:v>32.5</c:v>
                </c:pt>
                <c:pt idx="7">
                  <c:v>28.9</c:v>
                </c:pt>
                <c:pt idx="8">
                  <c:v>29.4</c:v>
                </c:pt>
                <c:pt idx="9">
                  <c:v>28.6</c:v>
                </c:pt>
                <c:pt idx="10">
                  <c:v>36.1</c:v>
                </c:pt>
                <c:pt idx="11">
                  <c:v>31.2</c:v>
                </c:pt>
                <c:pt idx="12">
                  <c:v>30.2</c:v>
                </c:pt>
                <c:pt idx="13">
                  <c:v>19.2</c:v>
                </c:pt>
                <c:pt idx="14">
                  <c:v>41.5</c:v>
                </c:pt>
                <c:pt idx="15">
                  <c:v>10.3</c:v>
                </c:pt>
                <c:pt idx="16">
                  <c:v>43.6</c:v>
                </c:pt>
                <c:pt idx="17">
                  <c:v>43.5</c:v>
                </c:pt>
                <c:pt idx="18">
                  <c:v>36.1</c:v>
                </c:pt>
                <c:pt idx="19">
                  <c:v>39.4</c:v>
                </c:pt>
                <c:pt idx="20">
                  <c:v>44.5</c:v>
                </c:pt>
                <c:pt idx="21">
                  <c:v>39.4</c:v>
                </c:pt>
                <c:pt idx="22">
                  <c:v>41.3</c:v>
                </c:pt>
                <c:pt idx="23">
                  <c:v>22.5</c:v>
                </c:pt>
                <c:pt idx="24">
                  <c:v>41.5</c:v>
                </c:pt>
                <c:pt idx="25">
                  <c:v>36.5</c:v>
                </c:pt>
                <c:pt idx="26">
                  <c:v>35.4</c:v>
                </c:pt>
                <c:pt idx="27">
                  <c:v>34.5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'Feb22'!$C$4:$AG$4</c:f>
              <c:numCache>
                <c:formatCode>0.0</c:formatCode>
                <c:ptCount val="31"/>
                <c:pt idx="0">
                  <c:v>4</c:v>
                </c:pt>
                <c:pt idx="1">
                  <c:v>22.1</c:v>
                </c:pt>
                <c:pt idx="2">
                  <c:v>88.5</c:v>
                </c:pt>
                <c:pt idx="3">
                  <c:v>123.10000000000001</c:v>
                </c:pt>
                <c:pt idx="4">
                  <c:v>124.69999999999999</c:v>
                </c:pt>
                <c:pt idx="5">
                  <c:v>66.8</c:v>
                </c:pt>
                <c:pt idx="6">
                  <c:v>153.80000000000001</c:v>
                </c:pt>
                <c:pt idx="7">
                  <c:v>152.70000000000002</c:v>
                </c:pt>
                <c:pt idx="8">
                  <c:v>156.1</c:v>
                </c:pt>
                <c:pt idx="9">
                  <c:v>150.80000000000001</c:v>
                </c:pt>
                <c:pt idx="10">
                  <c:v>104.79999999999998</c:v>
                </c:pt>
                <c:pt idx="11">
                  <c:v>150.9</c:v>
                </c:pt>
                <c:pt idx="12">
                  <c:v>164.4</c:v>
                </c:pt>
                <c:pt idx="13">
                  <c:v>62.3</c:v>
                </c:pt>
                <c:pt idx="14">
                  <c:v>76.900000000000006</c:v>
                </c:pt>
                <c:pt idx="15">
                  <c:v>36.1</c:v>
                </c:pt>
                <c:pt idx="16">
                  <c:v>74.199999999999989</c:v>
                </c:pt>
                <c:pt idx="17">
                  <c:v>126.5</c:v>
                </c:pt>
                <c:pt idx="18">
                  <c:v>159.80000000000001</c:v>
                </c:pt>
                <c:pt idx="19">
                  <c:v>123.10000000000001</c:v>
                </c:pt>
                <c:pt idx="20">
                  <c:v>90.4</c:v>
                </c:pt>
                <c:pt idx="21">
                  <c:v>122.49999999999999</c:v>
                </c:pt>
                <c:pt idx="22">
                  <c:v>151.30000000000001</c:v>
                </c:pt>
                <c:pt idx="23">
                  <c:v>103.7</c:v>
                </c:pt>
                <c:pt idx="24">
                  <c:v>184.9</c:v>
                </c:pt>
                <c:pt idx="25">
                  <c:v>194.10000000000002</c:v>
                </c:pt>
                <c:pt idx="26">
                  <c:v>208.3</c:v>
                </c:pt>
                <c:pt idx="27">
                  <c:v>204.1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35472"/>
        <c:axId val="1022028808"/>
        <c:axId val="1017447072"/>
      </c:bar3DChart>
      <c:catAx>
        <c:axId val="102203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88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28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5472"/>
        <c:crossesAt val="1"/>
        <c:crossBetween val="between"/>
      </c:valAx>
      <c:serAx>
        <c:axId val="101744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288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'Feb22'!$C$54:$AG$54</c:f>
              <c:numCache>
                <c:formatCode>0.0</c:formatCode>
                <c:ptCount val="31"/>
                <c:pt idx="0">
                  <c:v>0.7</c:v>
                </c:pt>
                <c:pt idx="1">
                  <c:v>5.9</c:v>
                </c:pt>
                <c:pt idx="2">
                  <c:v>25.7</c:v>
                </c:pt>
                <c:pt idx="3">
                  <c:v>37.6</c:v>
                </c:pt>
                <c:pt idx="4">
                  <c:v>39.5</c:v>
                </c:pt>
                <c:pt idx="5">
                  <c:v>18.600000000000001</c:v>
                </c:pt>
                <c:pt idx="6">
                  <c:v>48</c:v>
                </c:pt>
                <c:pt idx="7">
                  <c:v>47.4</c:v>
                </c:pt>
                <c:pt idx="8">
                  <c:v>48.3</c:v>
                </c:pt>
                <c:pt idx="9">
                  <c:v>46</c:v>
                </c:pt>
                <c:pt idx="10">
                  <c:v>33.4</c:v>
                </c:pt>
                <c:pt idx="11">
                  <c:v>45.5</c:v>
                </c:pt>
                <c:pt idx="12">
                  <c:v>50.5</c:v>
                </c:pt>
                <c:pt idx="13">
                  <c:v>17.600000000000001</c:v>
                </c:pt>
                <c:pt idx="14">
                  <c:v>23.1</c:v>
                </c:pt>
                <c:pt idx="15">
                  <c:v>9.9</c:v>
                </c:pt>
                <c:pt idx="16">
                  <c:v>21.5</c:v>
                </c:pt>
                <c:pt idx="17">
                  <c:v>38.6</c:v>
                </c:pt>
                <c:pt idx="18">
                  <c:v>48.6</c:v>
                </c:pt>
                <c:pt idx="19">
                  <c:v>36</c:v>
                </c:pt>
                <c:pt idx="20">
                  <c:v>26.2</c:v>
                </c:pt>
                <c:pt idx="21">
                  <c:v>35.4</c:v>
                </c:pt>
                <c:pt idx="22">
                  <c:v>45.3</c:v>
                </c:pt>
                <c:pt idx="23">
                  <c:v>30</c:v>
                </c:pt>
                <c:pt idx="24">
                  <c:v>54.8</c:v>
                </c:pt>
                <c:pt idx="25">
                  <c:v>59.6</c:v>
                </c:pt>
                <c:pt idx="26">
                  <c:v>62.9</c:v>
                </c:pt>
                <c:pt idx="27">
                  <c:v>61.3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'Feb22'!$C$55:$AG$55</c:f>
              <c:numCache>
                <c:formatCode>0.0</c:formatCode>
                <c:ptCount val="31"/>
                <c:pt idx="0">
                  <c:v>1.1000000000000001</c:v>
                </c:pt>
                <c:pt idx="1">
                  <c:v>6.5</c:v>
                </c:pt>
                <c:pt idx="2">
                  <c:v>25.7</c:v>
                </c:pt>
                <c:pt idx="3">
                  <c:v>37.4</c:v>
                </c:pt>
                <c:pt idx="4">
                  <c:v>39.1</c:v>
                </c:pt>
                <c:pt idx="5">
                  <c:v>19</c:v>
                </c:pt>
                <c:pt idx="6">
                  <c:v>47.3</c:v>
                </c:pt>
                <c:pt idx="7">
                  <c:v>47</c:v>
                </c:pt>
                <c:pt idx="8">
                  <c:v>47.9</c:v>
                </c:pt>
                <c:pt idx="9">
                  <c:v>46</c:v>
                </c:pt>
                <c:pt idx="10">
                  <c:v>32.799999999999997</c:v>
                </c:pt>
                <c:pt idx="11">
                  <c:v>45.3</c:v>
                </c:pt>
                <c:pt idx="12">
                  <c:v>50</c:v>
                </c:pt>
                <c:pt idx="13">
                  <c:v>17.899999999999999</c:v>
                </c:pt>
                <c:pt idx="14">
                  <c:v>23.2</c:v>
                </c:pt>
                <c:pt idx="15">
                  <c:v>10.5</c:v>
                </c:pt>
                <c:pt idx="16">
                  <c:v>21.7</c:v>
                </c:pt>
                <c:pt idx="17">
                  <c:v>38.6</c:v>
                </c:pt>
                <c:pt idx="18">
                  <c:v>47.7</c:v>
                </c:pt>
                <c:pt idx="19">
                  <c:v>35.299999999999997</c:v>
                </c:pt>
                <c:pt idx="20">
                  <c:v>26.2</c:v>
                </c:pt>
                <c:pt idx="21">
                  <c:v>35.299999999999997</c:v>
                </c:pt>
                <c:pt idx="22">
                  <c:v>45</c:v>
                </c:pt>
                <c:pt idx="23">
                  <c:v>29.9</c:v>
                </c:pt>
                <c:pt idx="24">
                  <c:v>54.4</c:v>
                </c:pt>
                <c:pt idx="25">
                  <c:v>58.8</c:v>
                </c:pt>
                <c:pt idx="26">
                  <c:v>61.8</c:v>
                </c:pt>
                <c:pt idx="27">
                  <c:v>60.3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'Feb22'!$C$56:$AG$56</c:f>
              <c:numCache>
                <c:formatCode>0.0</c:formatCode>
                <c:ptCount val="31"/>
                <c:pt idx="0">
                  <c:v>1.6</c:v>
                </c:pt>
                <c:pt idx="1">
                  <c:v>6.4</c:v>
                </c:pt>
                <c:pt idx="2">
                  <c:v>24.8</c:v>
                </c:pt>
                <c:pt idx="3">
                  <c:v>33.700000000000003</c:v>
                </c:pt>
                <c:pt idx="4">
                  <c:v>33</c:v>
                </c:pt>
                <c:pt idx="5">
                  <c:v>18.600000000000001</c:v>
                </c:pt>
                <c:pt idx="6">
                  <c:v>41.2</c:v>
                </c:pt>
                <c:pt idx="7">
                  <c:v>40.700000000000003</c:v>
                </c:pt>
                <c:pt idx="8">
                  <c:v>41.6</c:v>
                </c:pt>
                <c:pt idx="9">
                  <c:v>40.4</c:v>
                </c:pt>
                <c:pt idx="10">
                  <c:v>27</c:v>
                </c:pt>
                <c:pt idx="11">
                  <c:v>40.6</c:v>
                </c:pt>
                <c:pt idx="12">
                  <c:v>43.5</c:v>
                </c:pt>
                <c:pt idx="13">
                  <c:v>17.5</c:v>
                </c:pt>
                <c:pt idx="14">
                  <c:v>20.6</c:v>
                </c:pt>
                <c:pt idx="15">
                  <c:v>10.3</c:v>
                </c:pt>
                <c:pt idx="16">
                  <c:v>20.9</c:v>
                </c:pt>
                <c:pt idx="17">
                  <c:v>34</c:v>
                </c:pt>
                <c:pt idx="18">
                  <c:v>42.4</c:v>
                </c:pt>
                <c:pt idx="19">
                  <c:v>33.1</c:v>
                </c:pt>
                <c:pt idx="20">
                  <c:v>25.1</c:v>
                </c:pt>
                <c:pt idx="21">
                  <c:v>34.5</c:v>
                </c:pt>
                <c:pt idx="22">
                  <c:v>41.7</c:v>
                </c:pt>
                <c:pt idx="23">
                  <c:v>28.5</c:v>
                </c:pt>
                <c:pt idx="24">
                  <c:v>48.9</c:v>
                </c:pt>
                <c:pt idx="25">
                  <c:v>51.4</c:v>
                </c:pt>
                <c:pt idx="26">
                  <c:v>54.3</c:v>
                </c:pt>
                <c:pt idx="27">
                  <c:v>53.4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'Feb22'!$C$57:$AG$57</c:f>
              <c:numCache>
                <c:formatCode>0.0</c:formatCode>
                <c:ptCount val="31"/>
                <c:pt idx="0">
                  <c:v>0.6</c:v>
                </c:pt>
                <c:pt idx="1">
                  <c:v>3.3</c:v>
                </c:pt>
                <c:pt idx="2">
                  <c:v>12.3</c:v>
                </c:pt>
                <c:pt idx="3">
                  <c:v>14.4</c:v>
                </c:pt>
                <c:pt idx="4">
                  <c:v>13.1</c:v>
                </c:pt>
                <c:pt idx="5">
                  <c:v>10.6</c:v>
                </c:pt>
                <c:pt idx="6">
                  <c:v>17.3</c:v>
                </c:pt>
                <c:pt idx="7">
                  <c:v>17.600000000000001</c:v>
                </c:pt>
                <c:pt idx="8">
                  <c:v>18.3</c:v>
                </c:pt>
                <c:pt idx="9">
                  <c:v>18.399999999999999</c:v>
                </c:pt>
                <c:pt idx="10">
                  <c:v>11.6</c:v>
                </c:pt>
                <c:pt idx="11">
                  <c:v>19.5</c:v>
                </c:pt>
                <c:pt idx="12">
                  <c:v>20.399999999999999</c:v>
                </c:pt>
                <c:pt idx="13">
                  <c:v>9.3000000000000007</c:v>
                </c:pt>
                <c:pt idx="14">
                  <c:v>10</c:v>
                </c:pt>
                <c:pt idx="15">
                  <c:v>5.4</c:v>
                </c:pt>
                <c:pt idx="16">
                  <c:v>10.1</c:v>
                </c:pt>
                <c:pt idx="17">
                  <c:v>15.3</c:v>
                </c:pt>
                <c:pt idx="18">
                  <c:v>21.1</c:v>
                </c:pt>
                <c:pt idx="19">
                  <c:v>18.7</c:v>
                </c:pt>
                <c:pt idx="20">
                  <c:v>12.9</c:v>
                </c:pt>
                <c:pt idx="21">
                  <c:v>17.3</c:v>
                </c:pt>
                <c:pt idx="22">
                  <c:v>19.3</c:v>
                </c:pt>
                <c:pt idx="23">
                  <c:v>15.3</c:v>
                </c:pt>
                <c:pt idx="24">
                  <c:v>26.8</c:v>
                </c:pt>
                <c:pt idx="25">
                  <c:v>24.3</c:v>
                </c:pt>
                <c:pt idx="26">
                  <c:v>29.3</c:v>
                </c:pt>
                <c:pt idx="27">
                  <c:v>29.1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32728"/>
        <c:axId val="1022031160"/>
      </c:barChart>
      <c:catAx>
        <c:axId val="1022032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1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31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272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'Mar22'!$C$3:$AG$3</c:f>
              <c:numCache>
                <c:formatCode>0.0</c:formatCode>
                <c:ptCount val="31"/>
                <c:pt idx="0">
                  <c:v>38</c:v>
                </c:pt>
                <c:pt idx="1">
                  <c:v>35.9</c:v>
                </c:pt>
                <c:pt idx="2">
                  <c:v>34.5</c:v>
                </c:pt>
                <c:pt idx="3">
                  <c:v>35.6</c:v>
                </c:pt>
                <c:pt idx="4">
                  <c:v>36</c:v>
                </c:pt>
                <c:pt idx="5">
                  <c:v>35</c:v>
                </c:pt>
                <c:pt idx="6">
                  <c:v>36.1</c:v>
                </c:pt>
                <c:pt idx="7">
                  <c:v>36.6</c:v>
                </c:pt>
                <c:pt idx="8">
                  <c:v>35.299999999999997</c:v>
                </c:pt>
                <c:pt idx="9">
                  <c:v>36.1</c:v>
                </c:pt>
                <c:pt idx="10">
                  <c:v>36.5</c:v>
                </c:pt>
                <c:pt idx="11">
                  <c:v>34.299999999999997</c:v>
                </c:pt>
                <c:pt idx="12">
                  <c:v>36.5</c:v>
                </c:pt>
                <c:pt idx="13">
                  <c:v>39.6</c:v>
                </c:pt>
                <c:pt idx="14">
                  <c:v>22.6</c:v>
                </c:pt>
                <c:pt idx="15">
                  <c:v>23.7</c:v>
                </c:pt>
                <c:pt idx="16">
                  <c:v>27</c:v>
                </c:pt>
                <c:pt idx="17">
                  <c:v>17.3</c:v>
                </c:pt>
                <c:pt idx="18">
                  <c:v>34.299999999999997</c:v>
                </c:pt>
                <c:pt idx="19">
                  <c:v>34.4</c:v>
                </c:pt>
                <c:pt idx="20">
                  <c:v>35</c:v>
                </c:pt>
                <c:pt idx="21">
                  <c:v>35.4</c:v>
                </c:pt>
                <c:pt idx="22">
                  <c:v>35.799999999999997</c:v>
                </c:pt>
                <c:pt idx="23">
                  <c:v>36.299999999999997</c:v>
                </c:pt>
                <c:pt idx="24">
                  <c:v>36.299999999999997</c:v>
                </c:pt>
                <c:pt idx="25">
                  <c:v>35.799999999999997</c:v>
                </c:pt>
                <c:pt idx="26">
                  <c:v>36.799999999999997</c:v>
                </c:pt>
                <c:pt idx="27">
                  <c:v>35.1</c:v>
                </c:pt>
                <c:pt idx="28">
                  <c:v>43</c:v>
                </c:pt>
                <c:pt idx="29">
                  <c:v>49.2</c:v>
                </c:pt>
                <c:pt idx="30">
                  <c:v>21.7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'Mar22'!$C$4:$AG$4</c:f>
              <c:numCache>
                <c:formatCode>0.0</c:formatCode>
                <c:ptCount val="31"/>
                <c:pt idx="0">
                  <c:v>203</c:v>
                </c:pt>
                <c:pt idx="1">
                  <c:v>155.20000000000002</c:v>
                </c:pt>
                <c:pt idx="2">
                  <c:v>205.29999999999998</c:v>
                </c:pt>
                <c:pt idx="3">
                  <c:v>215</c:v>
                </c:pt>
                <c:pt idx="4">
                  <c:v>214.7</c:v>
                </c:pt>
                <c:pt idx="5">
                  <c:v>208.60000000000002</c:v>
                </c:pt>
                <c:pt idx="6">
                  <c:v>217.10000000000002</c:v>
                </c:pt>
                <c:pt idx="7">
                  <c:v>207.89999999999998</c:v>
                </c:pt>
                <c:pt idx="8">
                  <c:v>217.5</c:v>
                </c:pt>
                <c:pt idx="9">
                  <c:v>219.3</c:v>
                </c:pt>
                <c:pt idx="10">
                  <c:v>173.60000000000002</c:v>
                </c:pt>
                <c:pt idx="11">
                  <c:v>191.4</c:v>
                </c:pt>
                <c:pt idx="12">
                  <c:v>155.80000000000001</c:v>
                </c:pt>
                <c:pt idx="13">
                  <c:v>219.39999999999998</c:v>
                </c:pt>
                <c:pt idx="14">
                  <c:v>88.199999999999989</c:v>
                </c:pt>
                <c:pt idx="15">
                  <c:v>125.6</c:v>
                </c:pt>
                <c:pt idx="16">
                  <c:v>150</c:v>
                </c:pt>
                <c:pt idx="17">
                  <c:v>64.399999999999991</c:v>
                </c:pt>
                <c:pt idx="18">
                  <c:v>207.79999999999998</c:v>
                </c:pt>
                <c:pt idx="19">
                  <c:v>213.70000000000002</c:v>
                </c:pt>
                <c:pt idx="20">
                  <c:v>200.39999999999998</c:v>
                </c:pt>
                <c:pt idx="21">
                  <c:v>228.4</c:v>
                </c:pt>
                <c:pt idx="22">
                  <c:v>233.10000000000002</c:v>
                </c:pt>
                <c:pt idx="23">
                  <c:v>235.89999999999998</c:v>
                </c:pt>
                <c:pt idx="24">
                  <c:v>228.5</c:v>
                </c:pt>
                <c:pt idx="25">
                  <c:v>235.5</c:v>
                </c:pt>
                <c:pt idx="26">
                  <c:v>244.00000000000003</c:v>
                </c:pt>
                <c:pt idx="27">
                  <c:v>230.79999999999998</c:v>
                </c:pt>
                <c:pt idx="28">
                  <c:v>170.6</c:v>
                </c:pt>
                <c:pt idx="29">
                  <c:v>117.50000000000001</c:v>
                </c:pt>
                <c:pt idx="30">
                  <c:v>69.7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30768"/>
        <c:axId val="1022027240"/>
        <c:axId val="1017448344"/>
      </c:bar3DChart>
      <c:catAx>
        <c:axId val="102203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72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27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0768"/>
        <c:crossesAt val="1"/>
        <c:crossBetween val="between"/>
      </c:valAx>
      <c:serAx>
        <c:axId val="1017448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272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'Feb15'!$C$3:$AG$3</c:f>
              <c:numCache>
                <c:formatCode>0.0</c:formatCode>
                <c:ptCount val="31"/>
                <c:pt idx="0">
                  <c:v>0.72499999999999998</c:v>
                </c:pt>
                <c:pt idx="1">
                  <c:v>6.6120000000000001</c:v>
                </c:pt>
                <c:pt idx="2">
                  <c:v>17.751000000000001</c:v>
                </c:pt>
                <c:pt idx="3">
                  <c:v>7.5439999999999996</c:v>
                </c:pt>
                <c:pt idx="4">
                  <c:v>8.7929999999999993</c:v>
                </c:pt>
                <c:pt idx="5">
                  <c:v>8.5060000000000002</c:v>
                </c:pt>
                <c:pt idx="6">
                  <c:v>5.9470000000000001</c:v>
                </c:pt>
                <c:pt idx="7">
                  <c:v>11.535</c:v>
                </c:pt>
                <c:pt idx="8">
                  <c:v>20.419</c:v>
                </c:pt>
                <c:pt idx="9">
                  <c:v>19.178000000000001</c:v>
                </c:pt>
                <c:pt idx="10">
                  <c:v>20.698</c:v>
                </c:pt>
                <c:pt idx="11">
                  <c:v>23.587</c:v>
                </c:pt>
                <c:pt idx="12">
                  <c:v>27.071000000000002</c:v>
                </c:pt>
                <c:pt idx="13">
                  <c:v>36.798999999999999</c:v>
                </c:pt>
                <c:pt idx="14">
                  <c:v>38.162999999999997</c:v>
                </c:pt>
                <c:pt idx="15">
                  <c:v>38.168999999999997</c:v>
                </c:pt>
                <c:pt idx="16">
                  <c:v>31.381</c:v>
                </c:pt>
                <c:pt idx="17">
                  <c:v>8.6929999999999996</c:v>
                </c:pt>
                <c:pt idx="18">
                  <c:v>32.704000000000001</c:v>
                </c:pt>
                <c:pt idx="19">
                  <c:v>33.201000000000001</c:v>
                </c:pt>
                <c:pt idx="20">
                  <c:v>13.983000000000001</c:v>
                </c:pt>
                <c:pt idx="21">
                  <c:v>1.871</c:v>
                </c:pt>
                <c:pt idx="22">
                  <c:v>2.2010000000000001</c:v>
                </c:pt>
                <c:pt idx="23">
                  <c:v>15.48</c:v>
                </c:pt>
                <c:pt idx="24">
                  <c:v>37.472999999999999</c:v>
                </c:pt>
                <c:pt idx="25">
                  <c:v>35.79</c:v>
                </c:pt>
                <c:pt idx="26">
                  <c:v>4.5990000000000002</c:v>
                </c:pt>
                <c:pt idx="27">
                  <c:v>46.552999999999997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'Feb15'!$C$4:$AG$4</c:f>
              <c:numCache>
                <c:formatCode>General</c:formatCode>
                <c:ptCount val="31"/>
                <c:pt idx="0">
                  <c:v>3.4000000000000004</c:v>
                </c:pt>
                <c:pt idx="1">
                  <c:v>11.9</c:v>
                </c:pt>
                <c:pt idx="2">
                  <c:v>52.9</c:v>
                </c:pt>
                <c:pt idx="3">
                  <c:v>32.299999999999997</c:v>
                </c:pt>
                <c:pt idx="4">
                  <c:v>26.799999999999997</c:v>
                </c:pt>
                <c:pt idx="5">
                  <c:v>29.5</c:v>
                </c:pt>
                <c:pt idx="6">
                  <c:v>31.3</c:v>
                </c:pt>
                <c:pt idx="7">
                  <c:v>40.499999999999993</c:v>
                </c:pt>
                <c:pt idx="8">
                  <c:v>69.400000000000006</c:v>
                </c:pt>
                <c:pt idx="9">
                  <c:v>106.2</c:v>
                </c:pt>
                <c:pt idx="10">
                  <c:v>109.39999999999999</c:v>
                </c:pt>
                <c:pt idx="11">
                  <c:v>129.1</c:v>
                </c:pt>
                <c:pt idx="12">
                  <c:v>119.8</c:v>
                </c:pt>
                <c:pt idx="13">
                  <c:v>107.70000000000002</c:v>
                </c:pt>
                <c:pt idx="14">
                  <c:v>127.00000000000001</c:v>
                </c:pt>
                <c:pt idx="15">
                  <c:v>122.8</c:v>
                </c:pt>
                <c:pt idx="16">
                  <c:v>96.8</c:v>
                </c:pt>
                <c:pt idx="17">
                  <c:v>45.900000000000006</c:v>
                </c:pt>
                <c:pt idx="18">
                  <c:v>184.4</c:v>
                </c:pt>
                <c:pt idx="19">
                  <c:v>193.9</c:v>
                </c:pt>
                <c:pt idx="20">
                  <c:v>43.199999999999996</c:v>
                </c:pt>
                <c:pt idx="21">
                  <c:v>8.6999999999999993</c:v>
                </c:pt>
                <c:pt idx="22">
                  <c:v>12.399999999999999</c:v>
                </c:pt>
                <c:pt idx="23">
                  <c:v>71.8</c:v>
                </c:pt>
                <c:pt idx="24">
                  <c:v>202.5</c:v>
                </c:pt>
                <c:pt idx="25">
                  <c:v>206.7</c:v>
                </c:pt>
                <c:pt idx="26">
                  <c:v>20.3</c:v>
                </c:pt>
                <c:pt idx="27">
                  <c:v>94.600000000000009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9465488"/>
        <c:axId val="849465880"/>
        <c:axId val="989549624"/>
      </c:bar3DChart>
      <c:catAx>
        <c:axId val="84946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658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9465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65488"/>
        <c:crossesAt val="1"/>
        <c:crossBetween val="between"/>
      </c:valAx>
      <c:serAx>
        <c:axId val="9895496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94658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5845253494645"/>
          <c:y val="0.34777912376337572"/>
          <c:w val="0.93115281602069677"/>
          <c:h val="0.42795247154235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'Mar22'!$C$54:$AG$54</c:f>
              <c:numCache>
                <c:formatCode>0.0</c:formatCode>
                <c:ptCount val="31"/>
                <c:pt idx="0">
                  <c:v>60.5</c:v>
                </c:pt>
                <c:pt idx="1">
                  <c:v>43.5</c:v>
                </c:pt>
                <c:pt idx="2">
                  <c:v>61.3</c:v>
                </c:pt>
                <c:pt idx="3">
                  <c:v>64.599999999999994</c:v>
                </c:pt>
                <c:pt idx="4">
                  <c:v>64.099999999999994</c:v>
                </c:pt>
                <c:pt idx="5">
                  <c:v>61.9</c:v>
                </c:pt>
                <c:pt idx="6">
                  <c:v>64.5</c:v>
                </c:pt>
                <c:pt idx="7">
                  <c:v>60.5</c:v>
                </c:pt>
                <c:pt idx="8">
                  <c:v>64.5</c:v>
                </c:pt>
                <c:pt idx="9">
                  <c:v>64.599999999999994</c:v>
                </c:pt>
                <c:pt idx="10">
                  <c:v>50.3</c:v>
                </c:pt>
                <c:pt idx="11">
                  <c:v>56</c:v>
                </c:pt>
                <c:pt idx="12">
                  <c:v>43.6</c:v>
                </c:pt>
                <c:pt idx="13">
                  <c:v>63.2</c:v>
                </c:pt>
                <c:pt idx="14">
                  <c:v>25.4</c:v>
                </c:pt>
                <c:pt idx="15">
                  <c:v>35.9</c:v>
                </c:pt>
                <c:pt idx="16">
                  <c:v>44.1</c:v>
                </c:pt>
                <c:pt idx="17">
                  <c:v>18</c:v>
                </c:pt>
                <c:pt idx="18">
                  <c:v>61.4</c:v>
                </c:pt>
                <c:pt idx="19">
                  <c:v>62.3</c:v>
                </c:pt>
                <c:pt idx="20">
                  <c:v>57.8</c:v>
                </c:pt>
                <c:pt idx="21">
                  <c:v>68.099999999999994</c:v>
                </c:pt>
                <c:pt idx="22">
                  <c:v>69.7</c:v>
                </c:pt>
                <c:pt idx="23">
                  <c:v>70.3</c:v>
                </c:pt>
                <c:pt idx="24">
                  <c:v>68</c:v>
                </c:pt>
                <c:pt idx="25">
                  <c:v>69.900000000000006</c:v>
                </c:pt>
                <c:pt idx="26">
                  <c:v>72.5</c:v>
                </c:pt>
                <c:pt idx="27">
                  <c:v>67.599999999999994</c:v>
                </c:pt>
                <c:pt idx="28">
                  <c:v>48.8</c:v>
                </c:pt>
                <c:pt idx="29">
                  <c:v>34.6</c:v>
                </c:pt>
                <c:pt idx="30">
                  <c:v>19.600000000000001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'Mar22'!$C$55:$AG$55</c:f>
              <c:numCache>
                <c:formatCode>0.0</c:formatCode>
                <c:ptCount val="31"/>
                <c:pt idx="0">
                  <c:v>59.8</c:v>
                </c:pt>
                <c:pt idx="1">
                  <c:v>43.6</c:v>
                </c:pt>
                <c:pt idx="2">
                  <c:v>60.5</c:v>
                </c:pt>
                <c:pt idx="3">
                  <c:v>63.1</c:v>
                </c:pt>
                <c:pt idx="4">
                  <c:v>62.8</c:v>
                </c:pt>
                <c:pt idx="5">
                  <c:v>60.7</c:v>
                </c:pt>
                <c:pt idx="6">
                  <c:v>63.1</c:v>
                </c:pt>
                <c:pt idx="7">
                  <c:v>59.7</c:v>
                </c:pt>
                <c:pt idx="8">
                  <c:v>63.1</c:v>
                </c:pt>
                <c:pt idx="9">
                  <c:v>63.5</c:v>
                </c:pt>
                <c:pt idx="10">
                  <c:v>49.7</c:v>
                </c:pt>
                <c:pt idx="11">
                  <c:v>55.4</c:v>
                </c:pt>
                <c:pt idx="12">
                  <c:v>43.6</c:v>
                </c:pt>
                <c:pt idx="13">
                  <c:v>62.7</c:v>
                </c:pt>
                <c:pt idx="14">
                  <c:v>25.3</c:v>
                </c:pt>
                <c:pt idx="15">
                  <c:v>35.299999999999997</c:v>
                </c:pt>
                <c:pt idx="16">
                  <c:v>43</c:v>
                </c:pt>
                <c:pt idx="17">
                  <c:v>18.3</c:v>
                </c:pt>
                <c:pt idx="18">
                  <c:v>59.7</c:v>
                </c:pt>
                <c:pt idx="19">
                  <c:v>60.3</c:v>
                </c:pt>
                <c:pt idx="20">
                  <c:v>55.9</c:v>
                </c:pt>
                <c:pt idx="21">
                  <c:v>64.5</c:v>
                </c:pt>
                <c:pt idx="22">
                  <c:v>65.599999999999994</c:v>
                </c:pt>
                <c:pt idx="23">
                  <c:v>66.599999999999994</c:v>
                </c:pt>
                <c:pt idx="24">
                  <c:v>64.8</c:v>
                </c:pt>
                <c:pt idx="25">
                  <c:v>66.5</c:v>
                </c:pt>
                <c:pt idx="26">
                  <c:v>69.400000000000006</c:v>
                </c:pt>
                <c:pt idx="27">
                  <c:v>65.8</c:v>
                </c:pt>
                <c:pt idx="28">
                  <c:v>47.9</c:v>
                </c:pt>
                <c:pt idx="29">
                  <c:v>34.299999999999997</c:v>
                </c:pt>
                <c:pt idx="30">
                  <c:v>20.100000000000001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'Mar22'!$C$56:$AG$56</c:f>
              <c:numCache>
                <c:formatCode>0.0</c:formatCode>
                <c:ptCount val="31"/>
                <c:pt idx="0">
                  <c:v>53.5</c:v>
                </c:pt>
                <c:pt idx="1">
                  <c:v>43.2</c:v>
                </c:pt>
                <c:pt idx="2">
                  <c:v>53.9</c:v>
                </c:pt>
                <c:pt idx="3">
                  <c:v>56.4</c:v>
                </c:pt>
                <c:pt idx="4">
                  <c:v>56.7</c:v>
                </c:pt>
                <c:pt idx="5">
                  <c:v>55.7</c:v>
                </c:pt>
                <c:pt idx="6">
                  <c:v>57.7</c:v>
                </c:pt>
                <c:pt idx="7">
                  <c:v>56</c:v>
                </c:pt>
                <c:pt idx="8">
                  <c:v>57.6</c:v>
                </c:pt>
                <c:pt idx="9">
                  <c:v>58.2</c:v>
                </c:pt>
                <c:pt idx="10">
                  <c:v>47.3</c:v>
                </c:pt>
                <c:pt idx="11">
                  <c:v>52.1</c:v>
                </c:pt>
                <c:pt idx="12">
                  <c:v>42.6</c:v>
                </c:pt>
                <c:pt idx="13">
                  <c:v>58.8</c:v>
                </c:pt>
                <c:pt idx="14">
                  <c:v>24.9</c:v>
                </c:pt>
                <c:pt idx="15">
                  <c:v>35</c:v>
                </c:pt>
                <c:pt idx="16">
                  <c:v>41.7</c:v>
                </c:pt>
                <c:pt idx="17">
                  <c:v>18.399999999999999</c:v>
                </c:pt>
                <c:pt idx="18">
                  <c:v>57</c:v>
                </c:pt>
                <c:pt idx="19">
                  <c:v>57.7</c:v>
                </c:pt>
                <c:pt idx="20">
                  <c:v>54.6</c:v>
                </c:pt>
                <c:pt idx="21">
                  <c:v>60.4</c:v>
                </c:pt>
                <c:pt idx="22">
                  <c:v>61.5</c:v>
                </c:pt>
                <c:pt idx="23">
                  <c:v>62.1</c:v>
                </c:pt>
                <c:pt idx="24">
                  <c:v>60.7</c:v>
                </c:pt>
                <c:pt idx="25">
                  <c:v>62.6</c:v>
                </c:pt>
                <c:pt idx="26">
                  <c:v>64.2</c:v>
                </c:pt>
                <c:pt idx="27">
                  <c:v>61.4</c:v>
                </c:pt>
                <c:pt idx="28">
                  <c:v>46.8</c:v>
                </c:pt>
                <c:pt idx="29">
                  <c:v>32.700000000000003</c:v>
                </c:pt>
                <c:pt idx="30">
                  <c:v>19.7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'Mar22'!$C$57:$AG$57</c:f>
              <c:numCache>
                <c:formatCode>0.0</c:formatCode>
                <c:ptCount val="31"/>
                <c:pt idx="0">
                  <c:v>29.2</c:v>
                </c:pt>
                <c:pt idx="1">
                  <c:v>24.9</c:v>
                </c:pt>
                <c:pt idx="2">
                  <c:v>29.6</c:v>
                </c:pt>
                <c:pt idx="3">
                  <c:v>30.9</c:v>
                </c:pt>
                <c:pt idx="4">
                  <c:v>31.1</c:v>
                </c:pt>
                <c:pt idx="5">
                  <c:v>30.3</c:v>
                </c:pt>
                <c:pt idx="6">
                  <c:v>31.8</c:v>
                </c:pt>
                <c:pt idx="7">
                  <c:v>31.7</c:v>
                </c:pt>
                <c:pt idx="8">
                  <c:v>32.299999999999997</c:v>
                </c:pt>
                <c:pt idx="9">
                  <c:v>33</c:v>
                </c:pt>
                <c:pt idx="10">
                  <c:v>26.3</c:v>
                </c:pt>
                <c:pt idx="11">
                  <c:v>27.9</c:v>
                </c:pt>
                <c:pt idx="12">
                  <c:v>26</c:v>
                </c:pt>
                <c:pt idx="13">
                  <c:v>34.700000000000003</c:v>
                </c:pt>
                <c:pt idx="14">
                  <c:v>12.6</c:v>
                </c:pt>
                <c:pt idx="15">
                  <c:v>19.399999999999999</c:v>
                </c:pt>
                <c:pt idx="16">
                  <c:v>21.2</c:v>
                </c:pt>
                <c:pt idx="17">
                  <c:v>9.6999999999999993</c:v>
                </c:pt>
                <c:pt idx="18">
                  <c:v>29.7</c:v>
                </c:pt>
                <c:pt idx="19">
                  <c:v>33.4</c:v>
                </c:pt>
                <c:pt idx="20">
                  <c:v>32.1</c:v>
                </c:pt>
                <c:pt idx="21">
                  <c:v>35.4</c:v>
                </c:pt>
                <c:pt idx="22">
                  <c:v>36.299999999999997</c:v>
                </c:pt>
                <c:pt idx="23">
                  <c:v>36.9</c:v>
                </c:pt>
                <c:pt idx="24">
                  <c:v>35</c:v>
                </c:pt>
                <c:pt idx="25">
                  <c:v>36.5</c:v>
                </c:pt>
                <c:pt idx="26">
                  <c:v>37.9</c:v>
                </c:pt>
                <c:pt idx="27">
                  <c:v>36</c:v>
                </c:pt>
                <c:pt idx="28">
                  <c:v>27.1</c:v>
                </c:pt>
                <c:pt idx="29">
                  <c:v>15.9</c:v>
                </c:pt>
                <c:pt idx="30">
                  <c:v>10.3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31944"/>
        <c:axId val="1022033512"/>
      </c:barChart>
      <c:catAx>
        <c:axId val="102203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3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33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194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'Apr22'!$C$3:$AG$3</c:f>
              <c:numCache>
                <c:formatCode>0.0</c:formatCode>
                <c:ptCount val="31"/>
                <c:pt idx="0">
                  <c:v>2.1</c:v>
                </c:pt>
                <c:pt idx="1">
                  <c:v>1.3</c:v>
                </c:pt>
                <c:pt idx="2">
                  <c:v>2.6</c:v>
                </c:pt>
                <c:pt idx="3">
                  <c:v>40.299999999999997</c:v>
                </c:pt>
                <c:pt idx="4">
                  <c:v>52.7</c:v>
                </c:pt>
                <c:pt idx="5">
                  <c:v>53.7</c:v>
                </c:pt>
                <c:pt idx="6">
                  <c:v>18.2</c:v>
                </c:pt>
                <c:pt idx="7">
                  <c:v>26.1</c:v>
                </c:pt>
                <c:pt idx="8">
                  <c:v>53.9</c:v>
                </c:pt>
                <c:pt idx="9">
                  <c:v>50.4</c:v>
                </c:pt>
                <c:pt idx="10">
                  <c:v>43.3</c:v>
                </c:pt>
                <c:pt idx="11">
                  <c:v>43.1</c:v>
                </c:pt>
                <c:pt idx="12">
                  <c:v>42</c:v>
                </c:pt>
                <c:pt idx="13">
                  <c:v>40.4</c:v>
                </c:pt>
                <c:pt idx="14">
                  <c:v>42.9</c:v>
                </c:pt>
                <c:pt idx="15">
                  <c:v>48</c:v>
                </c:pt>
                <c:pt idx="16">
                  <c:v>48.3</c:v>
                </c:pt>
                <c:pt idx="17">
                  <c:v>43.1</c:v>
                </c:pt>
                <c:pt idx="18">
                  <c:v>44.3</c:v>
                </c:pt>
                <c:pt idx="19">
                  <c:v>43.4</c:v>
                </c:pt>
                <c:pt idx="20">
                  <c:v>47.2</c:v>
                </c:pt>
                <c:pt idx="21">
                  <c:v>46.5</c:v>
                </c:pt>
                <c:pt idx="22">
                  <c:v>51.9</c:v>
                </c:pt>
                <c:pt idx="23">
                  <c:v>19.899999999999999</c:v>
                </c:pt>
                <c:pt idx="24">
                  <c:v>16.2</c:v>
                </c:pt>
                <c:pt idx="25">
                  <c:v>52.8</c:v>
                </c:pt>
                <c:pt idx="26">
                  <c:v>44</c:v>
                </c:pt>
                <c:pt idx="27">
                  <c:v>43.4</c:v>
                </c:pt>
                <c:pt idx="28">
                  <c:v>47.2</c:v>
                </c:pt>
                <c:pt idx="29">
                  <c:v>52.8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'Apr22'!$C$4:$AG$4</c:f>
              <c:numCache>
                <c:formatCode>0.0</c:formatCode>
                <c:ptCount val="31"/>
                <c:pt idx="0">
                  <c:v>9.7999999999999989</c:v>
                </c:pt>
                <c:pt idx="1">
                  <c:v>3.3000000000000003</c:v>
                </c:pt>
                <c:pt idx="2">
                  <c:v>11.9</c:v>
                </c:pt>
                <c:pt idx="3">
                  <c:v>161.89999999999998</c:v>
                </c:pt>
                <c:pt idx="4">
                  <c:v>224.40000000000003</c:v>
                </c:pt>
                <c:pt idx="5">
                  <c:v>197.5</c:v>
                </c:pt>
                <c:pt idx="6">
                  <c:v>76.599999999999994</c:v>
                </c:pt>
                <c:pt idx="7">
                  <c:v>124.8</c:v>
                </c:pt>
                <c:pt idx="8">
                  <c:v>114.00000000000001</c:v>
                </c:pt>
                <c:pt idx="9">
                  <c:v>303.5</c:v>
                </c:pt>
                <c:pt idx="10">
                  <c:v>266.2</c:v>
                </c:pt>
                <c:pt idx="11">
                  <c:v>284.5</c:v>
                </c:pt>
                <c:pt idx="12">
                  <c:v>276.39999999999998</c:v>
                </c:pt>
                <c:pt idx="13">
                  <c:v>279.10000000000002</c:v>
                </c:pt>
                <c:pt idx="14">
                  <c:v>282.5</c:v>
                </c:pt>
                <c:pt idx="15">
                  <c:v>321.5</c:v>
                </c:pt>
                <c:pt idx="16">
                  <c:v>307.60000000000002</c:v>
                </c:pt>
                <c:pt idx="17">
                  <c:v>311.39999999999998</c:v>
                </c:pt>
                <c:pt idx="18">
                  <c:v>285.29999999999995</c:v>
                </c:pt>
                <c:pt idx="19">
                  <c:v>282.09999999999997</c:v>
                </c:pt>
                <c:pt idx="20">
                  <c:v>296.20000000000005</c:v>
                </c:pt>
                <c:pt idx="21">
                  <c:v>273.39999999999998</c:v>
                </c:pt>
                <c:pt idx="22">
                  <c:v>162.30000000000001</c:v>
                </c:pt>
                <c:pt idx="23">
                  <c:v>101.89999999999999</c:v>
                </c:pt>
                <c:pt idx="24">
                  <c:v>74.2</c:v>
                </c:pt>
                <c:pt idx="25">
                  <c:v>191</c:v>
                </c:pt>
                <c:pt idx="26">
                  <c:v>325.7</c:v>
                </c:pt>
                <c:pt idx="27">
                  <c:v>326.2</c:v>
                </c:pt>
                <c:pt idx="28">
                  <c:v>262.8</c:v>
                </c:pt>
                <c:pt idx="29">
                  <c:v>235.1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33904"/>
        <c:axId val="1022027632"/>
        <c:axId val="1017446224"/>
      </c:bar3DChart>
      <c:catAx>
        <c:axId val="102203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76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2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3904"/>
        <c:crossesAt val="1"/>
        <c:crossBetween val="between"/>
      </c:valAx>
      <c:serAx>
        <c:axId val="101744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276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'Apr22'!$C$54:$AG$54</c:f>
              <c:numCache>
                <c:formatCode>0.0</c:formatCode>
                <c:ptCount val="31"/>
                <c:pt idx="0">
                  <c:v>2</c:v>
                </c:pt>
                <c:pt idx="1">
                  <c:v>0.4</c:v>
                </c:pt>
                <c:pt idx="2">
                  <c:v>5</c:v>
                </c:pt>
                <c:pt idx="3">
                  <c:v>60</c:v>
                </c:pt>
                <c:pt idx="4">
                  <c:v>66</c:v>
                </c:pt>
                <c:pt idx="5">
                  <c:v>56.3</c:v>
                </c:pt>
                <c:pt idx="6">
                  <c:v>22.1</c:v>
                </c:pt>
                <c:pt idx="7">
                  <c:v>37.9</c:v>
                </c:pt>
                <c:pt idx="8">
                  <c:v>32.799999999999997</c:v>
                </c:pt>
                <c:pt idx="9">
                  <c:v>90.2</c:v>
                </c:pt>
                <c:pt idx="10">
                  <c:v>76.3</c:v>
                </c:pt>
                <c:pt idx="11">
                  <c:v>82.7</c:v>
                </c:pt>
                <c:pt idx="12">
                  <c:v>80.900000000000006</c:v>
                </c:pt>
                <c:pt idx="13">
                  <c:v>80.3</c:v>
                </c:pt>
                <c:pt idx="14">
                  <c:v>83.4</c:v>
                </c:pt>
                <c:pt idx="15">
                  <c:v>95</c:v>
                </c:pt>
                <c:pt idx="16">
                  <c:v>89.8</c:v>
                </c:pt>
                <c:pt idx="17">
                  <c:v>92.2</c:v>
                </c:pt>
                <c:pt idx="18">
                  <c:v>81.8</c:v>
                </c:pt>
                <c:pt idx="19">
                  <c:v>80.3</c:v>
                </c:pt>
                <c:pt idx="20">
                  <c:v>87.5</c:v>
                </c:pt>
                <c:pt idx="21">
                  <c:v>79.099999999999994</c:v>
                </c:pt>
                <c:pt idx="22">
                  <c:v>47.5</c:v>
                </c:pt>
                <c:pt idx="23">
                  <c:v>29</c:v>
                </c:pt>
                <c:pt idx="24">
                  <c:v>20.8</c:v>
                </c:pt>
                <c:pt idx="25">
                  <c:v>57.1</c:v>
                </c:pt>
                <c:pt idx="26">
                  <c:v>95.4</c:v>
                </c:pt>
                <c:pt idx="27">
                  <c:v>96</c:v>
                </c:pt>
                <c:pt idx="28">
                  <c:v>74.2</c:v>
                </c:pt>
                <c:pt idx="29">
                  <c:v>66.8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'Apr22'!$C$55:$AG$55</c:f>
              <c:numCache>
                <c:formatCode>0.0</c:formatCode>
                <c:ptCount val="31"/>
                <c:pt idx="0">
                  <c:v>3</c:v>
                </c:pt>
                <c:pt idx="1">
                  <c:v>1.2</c:v>
                </c:pt>
                <c:pt idx="2">
                  <c:v>2.6</c:v>
                </c:pt>
                <c:pt idx="3">
                  <c:v>47.8</c:v>
                </c:pt>
                <c:pt idx="4">
                  <c:v>65.400000000000006</c:v>
                </c:pt>
                <c:pt idx="5">
                  <c:v>55.6</c:v>
                </c:pt>
                <c:pt idx="6">
                  <c:v>22.4</c:v>
                </c:pt>
                <c:pt idx="7">
                  <c:v>35.9</c:v>
                </c:pt>
                <c:pt idx="8">
                  <c:v>32.6</c:v>
                </c:pt>
                <c:pt idx="9">
                  <c:v>87.6</c:v>
                </c:pt>
                <c:pt idx="10">
                  <c:v>75.2</c:v>
                </c:pt>
                <c:pt idx="11">
                  <c:v>82</c:v>
                </c:pt>
                <c:pt idx="12">
                  <c:v>80</c:v>
                </c:pt>
                <c:pt idx="13">
                  <c:v>80.2</c:v>
                </c:pt>
                <c:pt idx="14">
                  <c:v>81.7</c:v>
                </c:pt>
                <c:pt idx="15">
                  <c:v>93</c:v>
                </c:pt>
                <c:pt idx="16">
                  <c:v>89</c:v>
                </c:pt>
                <c:pt idx="17">
                  <c:v>90.2</c:v>
                </c:pt>
                <c:pt idx="18">
                  <c:v>81.599999999999994</c:v>
                </c:pt>
                <c:pt idx="19">
                  <c:v>80.099999999999994</c:v>
                </c:pt>
                <c:pt idx="20">
                  <c:v>85.9</c:v>
                </c:pt>
                <c:pt idx="21">
                  <c:v>79</c:v>
                </c:pt>
                <c:pt idx="22">
                  <c:v>47.3</c:v>
                </c:pt>
                <c:pt idx="23">
                  <c:v>29.5</c:v>
                </c:pt>
                <c:pt idx="24">
                  <c:v>21.5</c:v>
                </c:pt>
                <c:pt idx="25">
                  <c:v>56.5</c:v>
                </c:pt>
                <c:pt idx="26">
                  <c:v>93.6</c:v>
                </c:pt>
                <c:pt idx="27">
                  <c:v>93.9</c:v>
                </c:pt>
                <c:pt idx="28">
                  <c:v>74.400000000000006</c:v>
                </c:pt>
                <c:pt idx="29">
                  <c:v>66.599999999999994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'Apr22'!$C$56:$AG$56</c:f>
              <c:numCache>
                <c:formatCode>0.0</c:formatCode>
                <c:ptCount val="31"/>
                <c:pt idx="0">
                  <c:v>3.1</c:v>
                </c:pt>
                <c:pt idx="1">
                  <c:v>1.3</c:v>
                </c:pt>
                <c:pt idx="2">
                  <c:v>3</c:v>
                </c:pt>
                <c:pt idx="3">
                  <c:v>44.4</c:v>
                </c:pt>
                <c:pt idx="4">
                  <c:v>62.2</c:v>
                </c:pt>
                <c:pt idx="5">
                  <c:v>54.5</c:v>
                </c:pt>
                <c:pt idx="6">
                  <c:v>21.6</c:v>
                </c:pt>
                <c:pt idx="7">
                  <c:v>34.200000000000003</c:v>
                </c:pt>
                <c:pt idx="8">
                  <c:v>31.9</c:v>
                </c:pt>
                <c:pt idx="9">
                  <c:v>80.3</c:v>
                </c:pt>
                <c:pt idx="10">
                  <c:v>71.3</c:v>
                </c:pt>
                <c:pt idx="11">
                  <c:v>77.2</c:v>
                </c:pt>
                <c:pt idx="12">
                  <c:v>74.3</c:v>
                </c:pt>
                <c:pt idx="13">
                  <c:v>75.599999999999994</c:v>
                </c:pt>
                <c:pt idx="14">
                  <c:v>76.099999999999994</c:v>
                </c:pt>
                <c:pt idx="15">
                  <c:v>86.2</c:v>
                </c:pt>
                <c:pt idx="16">
                  <c:v>83.7</c:v>
                </c:pt>
                <c:pt idx="17">
                  <c:v>83.5</c:v>
                </c:pt>
                <c:pt idx="18">
                  <c:v>77.400000000000006</c:v>
                </c:pt>
                <c:pt idx="19">
                  <c:v>78.099999999999994</c:v>
                </c:pt>
                <c:pt idx="20">
                  <c:v>80.2</c:v>
                </c:pt>
                <c:pt idx="21">
                  <c:v>75.099999999999994</c:v>
                </c:pt>
                <c:pt idx="22">
                  <c:v>44.5</c:v>
                </c:pt>
                <c:pt idx="23">
                  <c:v>28.6</c:v>
                </c:pt>
                <c:pt idx="24">
                  <c:v>21.1</c:v>
                </c:pt>
                <c:pt idx="25">
                  <c:v>52.7</c:v>
                </c:pt>
                <c:pt idx="26">
                  <c:v>88</c:v>
                </c:pt>
                <c:pt idx="27">
                  <c:v>88</c:v>
                </c:pt>
                <c:pt idx="28">
                  <c:v>72.8</c:v>
                </c:pt>
                <c:pt idx="29">
                  <c:v>64.8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'Apr22'!$C$57:$AG$57</c:f>
              <c:numCache>
                <c:formatCode>0.0</c:formatCode>
                <c:ptCount val="31"/>
                <c:pt idx="0">
                  <c:v>1.7</c:v>
                </c:pt>
                <c:pt idx="1">
                  <c:v>0.4</c:v>
                </c:pt>
                <c:pt idx="2">
                  <c:v>1.3</c:v>
                </c:pt>
                <c:pt idx="3">
                  <c:v>9.6999999999999993</c:v>
                </c:pt>
                <c:pt idx="4">
                  <c:v>30.8</c:v>
                </c:pt>
                <c:pt idx="5">
                  <c:v>31.1</c:v>
                </c:pt>
                <c:pt idx="6">
                  <c:v>10.5</c:v>
                </c:pt>
                <c:pt idx="7">
                  <c:v>16.8</c:v>
                </c:pt>
                <c:pt idx="8">
                  <c:v>16.7</c:v>
                </c:pt>
                <c:pt idx="9">
                  <c:v>45.4</c:v>
                </c:pt>
                <c:pt idx="10">
                  <c:v>43.4</c:v>
                </c:pt>
                <c:pt idx="11">
                  <c:v>42.6</c:v>
                </c:pt>
                <c:pt idx="12">
                  <c:v>41.2</c:v>
                </c:pt>
                <c:pt idx="13">
                  <c:v>43</c:v>
                </c:pt>
                <c:pt idx="14">
                  <c:v>41.3</c:v>
                </c:pt>
                <c:pt idx="15">
                  <c:v>47.3</c:v>
                </c:pt>
                <c:pt idx="16">
                  <c:v>45.1</c:v>
                </c:pt>
                <c:pt idx="17">
                  <c:v>45.5</c:v>
                </c:pt>
                <c:pt idx="18">
                  <c:v>44.5</c:v>
                </c:pt>
                <c:pt idx="19">
                  <c:v>43.6</c:v>
                </c:pt>
                <c:pt idx="20">
                  <c:v>42.6</c:v>
                </c:pt>
                <c:pt idx="21">
                  <c:v>40.200000000000003</c:v>
                </c:pt>
                <c:pt idx="22">
                  <c:v>23</c:v>
                </c:pt>
                <c:pt idx="23">
                  <c:v>14.8</c:v>
                </c:pt>
                <c:pt idx="24">
                  <c:v>10.8</c:v>
                </c:pt>
                <c:pt idx="25">
                  <c:v>24.7</c:v>
                </c:pt>
                <c:pt idx="26">
                  <c:v>48.7</c:v>
                </c:pt>
                <c:pt idx="27">
                  <c:v>48.3</c:v>
                </c:pt>
                <c:pt idx="28">
                  <c:v>41.4</c:v>
                </c:pt>
                <c:pt idx="29">
                  <c:v>36.9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28024"/>
        <c:axId val="1022029200"/>
      </c:barChart>
      <c:catAx>
        <c:axId val="1022028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9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29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802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'Mai22'!$C$3:$AG$3</c:f>
              <c:numCache>
                <c:formatCode>0.0</c:formatCode>
                <c:ptCount val="31"/>
                <c:pt idx="0">
                  <c:v>53.8</c:v>
                </c:pt>
                <c:pt idx="1">
                  <c:v>47.1</c:v>
                </c:pt>
                <c:pt idx="2">
                  <c:v>49</c:v>
                </c:pt>
                <c:pt idx="3">
                  <c:v>52.5</c:v>
                </c:pt>
                <c:pt idx="4">
                  <c:v>12.7</c:v>
                </c:pt>
                <c:pt idx="5">
                  <c:v>35.799999999999997</c:v>
                </c:pt>
                <c:pt idx="6">
                  <c:v>54</c:v>
                </c:pt>
                <c:pt idx="7">
                  <c:v>50.3</c:v>
                </c:pt>
                <c:pt idx="8">
                  <c:v>53.1</c:v>
                </c:pt>
                <c:pt idx="9">
                  <c:v>44.9</c:v>
                </c:pt>
                <c:pt idx="10">
                  <c:v>42.3</c:v>
                </c:pt>
                <c:pt idx="11">
                  <c:v>50</c:v>
                </c:pt>
                <c:pt idx="12">
                  <c:v>49.1</c:v>
                </c:pt>
                <c:pt idx="13">
                  <c:v>47.5</c:v>
                </c:pt>
                <c:pt idx="14">
                  <c:v>43.3</c:v>
                </c:pt>
                <c:pt idx="15">
                  <c:v>50.7</c:v>
                </c:pt>
                <c:pt idx="16">
                  <c:v>43</c:v>
                </c:pt>
                <c:pt idx="17">
                  <c:v>42.7</c:v>
                </c:pt>
                <c:pt idx="18">
                  <c:v>51.2</c:v>
                </c:pt>
                <c:pt idx="19">
                  <c:v>40.6</c:v>
                </c:pt>
                <c:pt idx="20">
                  <c:v>43.5</c:v>
                </c:pt>
                <c:pt idx="21">
                  <c:v>46.1</c:v>
                </c:pt>
                <c:pt idx="22">
                  <c:v>48.9</c:v>
                </c:pt>
                <c:pt idx="23">
                  <c:v>27.6</c:v>
                </c:pt>
                <c:pt idx="24">
                  <c:v>53.8</c:v>
                </c:pt>
                <c:pt idx="25">
                  <c:v>51.5</c:v>
                </c:pt>
                <c:pt idx="26">
                  <c:v>44.5</c:v>
                </c:pt>
                <c:pt idx="27">
                  <c:v>53.4</c:v>
                </c:pt>
                <c:pt idx="28">
                  <c:v>53.8</c:v>
                </c:pt>
                <c:pt idx="29">
                  <c:v>51.8</c:v>
                </c:pt>
                <c:pt idx="30">
                  <c:v>31.3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'Mai22'!$C$4:$AG$4</c:f>
              <c:numCache>
                <c:formatCode>0.0</c:formatCode>
                <c:ptCount val="31"/>
                <c:pt idx="0">
                  <c:v>294.49999999999994</c:v>
                </c:pt>
                <c:pt idx="1">
                  <c:v>289.3</c:v>
                </c:pt>
                <c:pt idx="2">
                  <c:v>218.8</c:v>
                </c:pt>
                <c:pt idx="3">
                  <c:v>212.5</c:v>
                </c:pt>
                <c:pt idx="4">
                  <c:v>78.499999999999986</c:v>
                </c:pt>
                <c:pt idx="5">
                  <c:v>143.20000000000002</c:v>
                </c:pt>
                <c:pt idx="6">
                  <c:v>210.2</c:v>
                </c:pt>
                <c:pt idx="7">
                  <c:v>192.10000000000002</c:v>
                </c:pt>
                <c:pt idx="8">
                  <c:v>325</c:v>
                </c:pt>
                <c:pt idx="9">
                  <c:v>302.7</c:v>
                </c:pt>
                <c:pt idx="10">
                  <c:v>333.59999999999997</c:v>
                </c:pt>
                <c:pt idx="11">
                  <c:v>279.5</c:v>
                </c:pt>
                <c:pt idx="12">
                  <c:v>270.2</c:v>
                </c:pt>
                <c:pt idx="13">
                  <c:v>327.60000000000002</c:v>
                </c:pt>
                <c:pt idx="14">
                  <c:v>325.40000000000003</c:v>
                </c:pt>
                <c:pt idx="15">
                  <c:v>256.10000000000002</c:v>
                </c:pt>
                <c:pt idx="16">
                  <c:v>329.4</c:v>
                </c:pt>
                <c:pt idx="17">
                  <c:v>334.8</c:v>
                </c:pt>
                <c:pt idx="18">
                  <c:v>301.20000000000005</c:v>
                </c:pt>
                <c:pt idx="19">
                  <c:v>314.2</c:v>
                </c:pt>
                <c:pt idx="20">
                  <c:v>332.3</c:v>
                </c:pt>
                <c:pt idx="21">
                  <c:v>233.89999999999998</c:v>
                </c:pt>
                <c:pt idx="22">
                  <c:v>195.5</c:v>
                </c:pt>
                <c:pt idx="23">
                  <c:v>103.69999999999999</c:v>
                </c:pt>
                <c:pt idx="24">
                  <c:v>308.5</c:v>
                </c:pt>
                <c:pt idx="25">
                  <c:v>334.2</c:v>
                </c:pt>
                <c:pt idx="26">
                  <c:v>357.3</c:v>
                </c:pt>
                <c:pt idx="27">
                  <c:v>249</c:v>
                </c:pt>
                <c:pt idx="28">
                  <c:v>267.5</c:v>
                </c:pt>
                <c:pt idx="29">
                  <c:v>351.6</c:v>
                </c:pt>
                <c:pt idx="30">
                  <c:v>101.4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35864"/>
        <c:axId val="1022028416"/>
        <c:axId val="1017456400"/>
      </c:bar3DChart>
      <c:catAx>
        <c:axId val="1022035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84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2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5864"/>
        <c:crossesAt val="1"/>
        <c:crossBetween val="between"/>
      </c:valAx>
      <c:serAx>
        <c:axId val="101745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284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'Mai22'!$C$54:$AG$54</c:f>
              <c:numCache>
                <c:formatCode>0.0</c:formatCode>
                <c:ptCount val="31"/>
                <c:pt idx="0">
                  <c:v>87.3</c:v>
                </c:pt>
                <c:pt idx="1">
                  <c:v>82.1</c:v>
                </c:pt>
                <c:pt idx="2">
                  <c:v>63.1</c:v>
                </c:pt>
                <c:pt idx="3">
                  <c:v>63.4</c:v>
                </c:pt>
                <c:pt idx="4">
                  <c:v>21.9</c:v>
                </c:pt>
                <c:pt idx="5">
                  <c:v>41</c:v>
                </c:pt>
                <c:pt idx="6">
                  <c:v>61.7</c:v>
                </c:pt>
                <c:pt idx="7">
                  <c:v>53.7</c:v>
                </c:pt>
                <c:pt idx="8">
                  <c:v>95.7</c:v>
                </c:pt>
                <c:pt idx="9">
                  <c:v>86.1</c:v>
                </c:pt>
                <c:pt idx="10">
                  <c:v>96.9</c:v>
                </c:pt>
                <c:pt idx="11">
                  <c:v>77.2</c:v>
                </c:pt>
                <c:pt idx="12">
                  <c:v>77.8</c:v>
                </c:pt>
                <c:pt idx="13">
                  <c:v>94.9</c:v>
                </c:pt>
                <c:pt idx="14">
                  <c:v>93.4</c:v>
                </c:pt>
                <c:pt idx="15">
                  <c:v>76.400000000000006</c:v>
                </c:pt>
                <c:pt idx="16">
                  <c:v>96</c:v>
                </c:pt>
                <c:pt idx="17">
                  <c:v>96.8</c:v>
                </c:pt>
                <c:pt idx="18">
                  <c:v>87.4</c:v>
                </c:pt>
                <c:pt idx="19">
                  <c:v>89.3</c:v>
                </c:pt>
                <c:pt idx="20">
                  <c:v>96</c:v>
                </c:pt>
                <c:pt idx="21">
                  <c:v>66.5</c:v>
                </c:pt>
                <c:pt idx="22">
                  <c:v>53.8</c:v>
                </c:pt>
                <c:pt idx="23">
                  <c:v>29.4</c:v>
                </c:pt>
                <c:pt idx="24">
                  <c:v>89.5</c:v>
                </c:pt>
                <c:pt idx="25">
                  <c:v>96.1</c:v>
                </c:pt>
                <c:pt idx="26">
                  <c:v>104.2</c:v>
                </c:pt>
                <c:pt idx="27">
                  <c:v>72.2</c:v>
                </c:pt>
                <c:pt idx="28">
                  <c:v>77.599999999999994</c:v>
                </c:pt>
                <c:pt idx="29">
                  <c:v>103.3</c:v>
                </c:pt>
                <c:pt idx="30">
                  <c:v>26.8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'Mai22'!$C$55:$AG$55</c:f>
              <c:numCache>
                <c:formatCode>0.0</c:formatCode>
                <c:ptCount val="31"/>
                <c:pt idx="0">
                  <c:v>84.6</c:v>
                </c:pt>
                <c:pt idx="1">
                  <c:v>82.1</c:v>
                </c:pt>
                <c:pt idx="2">
                  <c:v>62.5</c:v>
                </c:pt>
                <c:pt idx="3">
                  <c:v>63</c:v>
                </c:pt>
                <c:pt idx="4">
                  <c:v>22.7</c:v>
                </c:pt>
                <c:pt idx="5">
                  <c:v>41.4</c:v>
                </c:pt>
                <c:pt idx="6">
                  <c:v>61.3</c:v>
                </c:pt>
                <c:pt idx="7">
                  <c:v>54.1</c:v>
                </c:pt>
                <c:pt idx="8">
                  <c:v>94</c:v>
                </c:pt>
                <c:pt idx="9">
                  <c:v>85.6</c:v>
                </c:pt>
                <c:pt idx="10">
                  <c:v>95.3</c:v>
                </c:pt>
                <c:pt idx="11">
                  <c:v>78.3</c:v>
                </c:pt>
                <c:pt idx="12">
                  <c:v>77.7</c:v>
                </c:pt>
                <c:pt idx="13">
                  <c:v>94.1</c:v>
                </c:pt>
                <c:pt idx="14">
                  <c:v>93</c:v>
                </c:pt>
                <c:pt idx="15">
                  <c:v>74.900000000000006</c:v>
                </c:pt>
                <c:pt idx="16">
                  <c:v>94.7</c:v>
                </c:pt>
                <c:pt idx="17">
                  <c:v>95.9</c:v>
                </c:pt>
                <c:pt idx="18">
                  <c:v>85.7</c:v>
                </c:pt>
                <c:pt idx="19">
                  <c:v>89.6</c:v>
                </c:pt>
                <c:pt idx="20">
                  <c:v>95.2</c:v>
                </c:pt>
                <c:pt idx="21">
                  <c:v>67.2</c:v>
                </c:pt>
                <c:pt idx="22">
                  <c:v>54.6</c:v>
                </c:pt>
                <c:pt idx="23">
                  <c:v>30.1</c:v>
                </c:pt>
                <c:pt idx="24">
                  <c:v>89.4</c:v>
                </c:pt>
                <c:pt idx="25">
                  <c:v>95.5</c:v>
                </c:pt>
                <c:pt idx="26">
                  <c:v>102.2</c:v>
                </c:pt>
                <c:pt idx="27">
                  <c:v>72.3</c:v>
                </c:pt>
                <c:pt idx="28">
                  <c:v>74.900000000000006</c:v>
                </c:pt>
                <c:pt idx="29">
                  <c:v>101.4</c:v>
                </c:pt>
                <c:pt idx="30">
                  <c:v>27.8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'Mai22'!$C$56:$AG$56</c:f>
              <c:numCache>
                <c:formatCode>0.0</c:formatCode>
                <c:ptCount val="31"/>
                <c:pt idx="0">
                  <c:v>78.2</c:v>
                </c:pt>
                <c:pt idx="1">
                  <c:v>79.900000000000006</c:v>
                </c:pt>
                <c:pt idx="2">
                  <c:v>57.7</c:v>
                </c:pt>
                <c:pt idx="3">
                  <c:v>57.8</c:v>
                </c:pt>
                <c:pt idx="4">
                  <c:v>22.3</c:v>
                </c:pt>
                <c:pt idx="5">
                  <c:v>40.5</c:v>
                </c:pt>
                <c:pt idx="6">
                  <c:v>57.7</c:v>
                </c:pt>
                <c:pt idx="7">
                  <c:v>53.8</c:v>
                </c:pt>
                <c:pt idx="8">
                  <c:v>88</c:v>
                </c:pt>
                <c:pt idx="9">
                  <c:v>83.1</c:v>
                </c:pt>
                <c:pt idx="10">
                  <c:v>90.6</c:v>
                </c:pt>
                <c:pt idx="11">
                  <c:v>78</c:v>
                </c:pt>
                <c:pt idx="12">
                  <c:v>75.400000000000006</c:v>
                </c:pt>
                <c:pt idx="13">
                  <c:v>89.6</c:v>
                </c:pt>
                <c:pt idx="14">
                  <c:v>88.9</c:v>
                </c:pt>
                <c:pt idx="15">
                  <c:v>69</c:v>
                </c:pt>
                <c:pt idx="16">
                  <c:v>90.1</c:v>
                </c:pt>
                <c:pt idx="17">
                  <c:v>91.3</c:v>
                </c:pt>
                <c:pt idx="18">
                  <c:v>82.8</c:v>
                </c:pt>
                <c:pt idx="19">
                  <c:v>86.7</c:v>
                </c:pt>
                <c:pt idx="20">
                  <c:v>91.3</c:v>
                </c:pt>
                <c:pt idx="21">
                  <c:v>66.099999999999994</c:v>
                </c:pt>
                <c:pt idx="22">
                  <c:v>54.8</c:v>
                </c:pt>
                <c:pt idx="23">
                  <c:v>29.6</c:v>
                </c:pt>
                <c:pt idx="24">
                  <c:v>84.9</c:v>
                </c:pt>
                <c:pt idx="25">
                  <c:v>91.4</c:v>
                </c:pt>
                <c:pt idx="26">
                  <c:v>98.3</c:v>
                </c:pt>
                <c:pt idx="27">
                  <c:v>69.8</c:v>
                </c:pt>
                <c:pt idx="28">
                  <c:v>72.599999999999994</c:v>
                </c:pt>
                <c:pt idx="29" formatCode="0">
                  <c:v>95.4</c:v>
                </c:pt>
                <c:pt idx="30">
                  <c:v>27.9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'Mai22'!$C$57:$AG$57</c:f>
              <c:numCache>
                <c:formatCode>0.0</c:formatCode>
                <c:ptCount val="31"/>
                <c:pt idx="0">
                  <c:v>44.4</c:v>
                </c:pt>
                <c:pt idx="1">
                  <c:v>45.2</c:v>
                </c:pt>
                <c:pt idx="2">
                  <c:v>35.5</c:v>
                </c:pt>
                <c:pt idx="3">
                  <c:v>28.3</c:v>
                </c:pt>
                <c:pt idx="4">
                  <c:v>11.6</c:v>
                </c:pt>
                <c:pt idx="5">
                  <c:v>20.3</c:v>
                </c:pt>
                <c:pt idx="6">
                  <c:v>29.5</c:v>
                </c:pt>
                <c:pt idx="7">
                  <c:v>30.5</c:v>
                </c:pt>
                <c:pt idx="8">
                  <c:v>47.3</c:v>
                </c:pt>
                <c:pt idx="9">
                  <c:v>47.9</c:v>
                </c:pt>
                <c:pt idx="10">
                  <c:v>50.8</c:v>
                </c:pt>
                <c:pt idx="11">
                  <c:v>46</c:v>
                </c:pt>
                <c:pt idx="12">
                  <c:v>39.299999999999997</c:v>
                </c:pt>
                <c:pt idx="13">
                  <c:v>49</c:v>
                </c:pt>
                <c:pt idx="14">
                  <c:v>50.1</c:v>
                </c:pt>
                <c:pt idx="15">
                  <c:v>35.799999999999997</c:v>
                </c:pt>
                <c:pt idx="16">
                  <c:v>48.6</c:v>
                </c:pt>
                <c:pt idx="17">
                  <c:v>50.8</c:v>
                </c:pt>
                <c:pt idx="18">
                  <c:v>45.3</c:v>
                </c:pt>
                <c:pt idx="19">
                  <c:v>48.6</c:v>
                </c:pt>
                <c:pt idx="20">
                  <c:v>49.8</c:v>
                </c:pt>
                <c:pt idx="21">
                  <c:v>34.1</c:v>
                </c:pt>
                <c:pt idx="22">
                  <c:v>32.299999999999997</c:v>
                </c:pt>
                <c:pt idx="23">
                  <c:v>14.6</c:v>
                </c:pt>
                <c:pt idx="24">
                  <c:v>44.7</c:v>
                </c:pt>
                <c:pt idx="25">
                  <c:v>51.2</c:v>
                </c:pt>
                <c:pt idx="26">
                  <c:v>52.6</c:v>
                </c:pt>
                <c:pt idx="27">
                  <c:v>34.700000000000003</c:v>
                </c:pt>
                <c:pt idx="28">
                  <c:v>42.4</c:v>
                </c:pt>
                <c:pt idx="29" formatCode="0">
                  <c:v>51.5</c:v>
                </c:pt>
                <c:pt idx="30">
                  <c:v>18.899999999999999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026848"/>
        <c:axId val="1022029984"/>
      </c:barChart>
      <c:catAx>
        <c:axId val="102202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9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2029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2684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'Jun22'!$C$3:$AG$3</c:f>
              <c:numCache>
                <c:formatCode>0.0</c:formatCode>
                <c:ptCount val="31"/>
                <c:pt idx="0">
                  <c:v>52.1</c:v>
                </c:pt>
                <c:pt idx="1">
                  <c:v>53.8</c:v>
                </c:pt>
                <c:pt idx="2">
                  <c:v>50.4</c:v>
                </c:pt>
                <c:pt idx="3">
                  <c:v>41.4</c:v>
                </c:pt>
                <c:pt idx="4">
                  <c:v>53.5</c:v>
                </c:pt>
                <c:pt idx="5">
                  <c:v>53.4</c:v>
                </c:pt>
                <c:pt idx="6">
                  <c:v>53.9</c:v>
                </c:pt>
                <c:pt idx="7">
                  <c:v>49.8</c:v>
                </c:pt>
                <c:pt idx="8">
                  <c:v>53.6</c:v>
                </c:pt>
                <c:pt idx="9">
                  <c:v>53.1</c:v>
                </c:pt>
                <c:pt idx="10">
                  <c:v>43.5</c:v>
                </c:pt>
                <c:pt idx="11">
                  <c:v>48</c:v>
                </c:pt>
                <c:pt idx="12">
                  <c:v>53.3</c:v>
                </c:pt>
                <c:pt idx="13">
                  <c:v>44.3</c:v>
                </c:pt>
                <c:pt idx="14">
                  <c:v>49.3</c:v>
                </c:pt>
                <c:pt idx="15">
                  <c:v>50.9</c:v>
                </c:pt>
                <c:pt idx="16">
                  <c:v>43</c:v>
                </c:pt>
                <c:pt idx="17">
                  <c:v>40.299999999999997</c:v>
                </c:pt>
                <c:pt idx="18">
                  <c:v>40.4</c:v>
                </c:pt>
                <c:pt idx="19">
                  <c:v>42.1</c:v>
                </c:pt>
                <c:pt idx="20">
                  <c:v>43.5</c:v>
                </c:pt>
                <c:pt idx="21">
                  <c:v>49.6</c:v>
                </c:pt>
                <c:pt idx="22">
                  <c:v>53.1</c:v>
                </c:pt>
                <c:pt idx="23">
                  <c:v>49</c:v>
                </c:pt>
                <c:pt idx="24">
                  <c:v>51.7</c:v>
                </c:pt>
                <c:pt idx="25">
                  <c:v>52.4</c:v>
                </c:pt>
                <c:pt idx="26">
                  <c:v>41.7</c:v>
                </c:pt>
                <c:pt idx="27">
                  <c:v>32.700000000000003</c:v>
                </c:pt>
                <c:pt idx="28">
                  <c:v>52.5</c:v>
                </c:pt>
                <c:pt idx="29">
                  <c:v>52.1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'Jun22'!$C$4:$AG$4</c:f>
              <c:numCache>
                <c:formatCode>0.0</c:formatCode>
                <c:ptCount val="31"/>
                <c:pt idx="0">
                  <c:v>160.80000000000001</c:v>
                </c:pt>
                <c:pt idx="1">
                  <c:v>325.60000000000002</c:v>
                </c:pt>
                <c:pt idx="2">
                  <c:v>200.7</c:v>
                </c:pt>
                <c:pt idx="3">
                  <c:v>331.4</c:v>
                </c:pt>
                <c:pt idx="4">
                  <c:v>176.2</c:v>
                </c:pt>
                <c:pt idx="5">
                  <c:v>292.2</c:v>
                </c:pt>
                <c:pt idx="6">
                  <c:v>211.2</c:v>
                </c:pt>
                <c:pt idx="7">
                  <c:v>198.3</c:v>
                </c:pt>
                <c:pt idx="8">
                  <c:v>181.89999999999998</c:v>
                </c:pt>
                <c:pt idx="9">
                  <c:v>332.70000000000005</c:v>
                </c:pt>
                <c:pt idx="10">
                  <c:v>359.4</c:v>
                </c:pt>
                <c:pt idx="11">
                  <c:v>341.59999999999997</c:v>
                </c:pt>
                <c:pt idx="12">
                  <c:v>295.60000000000002</c:v>
                </c:pt>
                <c:pt idx="13">
                  <c:v>348.90000000000003</c:v>
                </c:pt>
                <c:pt idx="14">
                  <c:v>295.8</c:v>
                </c:pt>
                <c:pt idx="15">
                  <c:v>305.7</c:v>
                </c:pt>
                <c:pt idx="16">
                  <c:v>333.3</c:v>
                </c:pt>
                <c:pt idx="17">
                  <c:v>335.5</c:v>
                </c:pt>
                <c:pt idx="18">
                  <c:v>338.8</c:v>
                </c:pt>
                <c:pt idx="19">
                  <c:v>342.40000000000003</c:v>
                </c:pt>
                <c:pt idx="20">
                  <c:v>273.7</c:v>
                </c:pt>
                <c:pt idx="21">
                  <c:v>224.79999999999998</c:v>
                </c:pt>
                <c:pt idx="22">
                  <c:v>260.90000000000003</c:v>
                </c:pt>
                <c:pt idx="23">
                  <c:v>138</c:v>
                </c:pt>
                <c:pt idx="24">
                  <c:v>329.7</c:v>
                </c:pt>
                <c:pt idx="25">
                  <c:v>339.3</c:v>
                </c:pt>
                <c:pt idx="26">
                  <c:v>88.4</c:v>
                </c:pt>
                <c:pt idx="27">
                  <c:v>107</c:v>
                </c:pt>
                <c:pt idx="28">
                  <c:v>312.20000000000005</c:v>
                </c:pt>
                <c:pt idx="29">
                  <c:v>218.3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2037824"/>
        <c:axId val="1022038216"/>
        <c:axId val="1017457248"/>
      </c:bar3DChart>
      <c:catAx>
        <c:axId val="102203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82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2038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2037824"/>
        <c:crossesAt val="1"/>
        <c:crossBetween val="between"/>
      </c:valAx>
      <c:serAx>
        <c:axId val="101745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20382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'Jun22'!$C$54:$AG$54</c:f>
              <c:numCache>
                <c:formatCode>0.0</c:formatCode>
                <c:ptCount val="31"/>
                <c:pt idx="0">
                  <c:v>44.3</c:v>
                </c:pt>
                <c:pt idx="1">
                  <c:v>95.6</c:v>
                </c:pt>
                <c:pt idx="2">
                  <c:v>59.2</c:v>
                </c:pt>
                <c:pt idx="3">
                  <c:v>94.8</c:v>
                </c:pt>
                <c:pt idx="4">
                  <c:v>52.8</c:v>
                </c:pt>
                <c:pt idx="5">
                  <c:v>84.7</c:v>
                </c:pt>
                <c:pt idx="6">
                  <c:v>63.9</c:v>
                </c:pt>
                <c:pt idx="7">
                  <c:v>55.5</c:v>
                </c:pt>
                <c:pt idx="8">
                  <c:v>53.3</c:v>
                </c:pt>
                <c:pt idx="9">
                  <c:v>97.2</c:v>
                </c:pt>
                <c:pt idx="10">
                  <c:v>104.3</c:v>
                </c:pt>
                <c:pt idx="11">
                  <c:v>97</c:v>
                </c:pt>
                <c:pt idx="12">
                  <c:v>87.9</c:v>
                </c:pt>
                <c:pt idx="13">
                  <c:v>100.1</c:v>
                </c:pt>
                <c:pt idx="14">
                  <c:v>84.2</c:v>
                </c:pt>
                <c:pt idx="15">
                  <c:v>89.3</c:v>
                </c:pt>
                <c:pt idx="16">
                  <c:v>96.4</c:v>
                </c:pt>
                <c:pt idx="17">
                  <c:v>96.7</c:v>
                </c:pt>
                <c:pt idx="18">
                  <c:v>97.2</c:v>
                </c:pt>
                <c:pt idx="19">
                  <c:v>99</c:v>
                </c:pt>
                <c:pt idx="20">
                  <c:v>76.8</c:v>
                </c:pt>
                <c:pt idx="21">
                  <c:v>64.3</c:v>
                </c:pt>
                <c:pt idx="22">
                  <c:v>71.8</c:v>
                </c:pt>
                <c:pt idx="23">
                  <c:v>38.700000000000003</c:v>
                </c:pt>
                <c:pt idx="24">
                  <c:v>93.1</c:v>
                </c:pt>
                <c:pt idx="25">
                  <c:v>98.7</c:v>
                </c:pt>
                <c:pt idx="26">
                  <c:v>24.3</c:v>
                </c:pt>
                <c:pt idx="27">
                  <c:v>28.6</c:v>
                </c:pt>
                <c:pt idx="28">
                  <c:v>90.1</c:v>
                </c:pt>
                <c:pt idx="29">
                  <c:v>59.5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'Jun22'!$C$55:$AG$55</c:f>
              <c:numCache>
                <c:formatCode>0.0</c:formatCode>
                <c:ptCount val="31"/>
                <c:pt idx="0">
                  <c:v>45.1</c:v>
                </c:pt>
                <c:pt idx="1">
                  <c:v>94.7</c:v>
                </c:pt>
                <c:pt idx="2">
                  <c:v>57.7</c:v>
                </c:pt>
                <c:pt idx="3">
                  <c:v>95.6</c:v>
                </c:pt>
                <c:pt idx="4">
                  <c:v>51.1</c:v>
                </c:pt>
                <c:pt idx="5">
                  <c:v>84.7</c:v>
                </c:pt>
                <c:pt idx="6">
                  <c:v>62.1</c:v>
                </c:pt>
                <c:pt idx="7">
                  <c:v>55.6</c:v>
                </c:pt>
                <c:pt idx="8">
                  <c:v>52.9</c:v>
                </c:pt>
                <c:pt idx="9">
                  <c:v>94.9</c:v>
                </c:pt>
                <c:pt idx="10">
                  <c:v>102.7</c:v>
                </c:pt>
                <c:pt idx="11">
                  <c:v>98.5</c:v>
                </c:pt>
                <c:pt idx="12">
                  <c:v>86</c:v>
                </c:pt>
                <c:pt idx="13">
                  <c:v>99.4</c:v>
                </c:pt>
                <c:pt idx="14">
                  <c:v>84.7</c:v>
                </c:pt>
                <c:pt idx="15">
                  <c:v>87.7</c:v>
                </c:pt>
                <c:pt idx="16">
                  <c:v>95.8</c:v>
                </c:pt>
                <c:pt idx="17">
                  <c:v>96.3</c:v>
                </c:pt>
                <c:pt idx="18">
                  <c:v>97</c:v>
                </c:pt>
                <c:pt idx="19">
                  <c:v>98.2</c:v>
                </c:pt>
                <c:pt idx="20">
                  <c:v>78.2</c:v>
                </c:pt>
                <c:pt idx="21">
                  <c:v>65.599999999999994</c:v>
                </c:pt>
                <c:pt idx="22">
                  <c:v>73</c:v>
                </c:pt>
                <c:pt idx="23">
                  <c:v>39.4</c:v>
                </c:pt>
                <c:pt idx="24">
                  <c:v>94.2</c:v>
                </c:pt>
                <c:pt idx="25">
                  <c:v>97.9</c:v>
                </c:pt>
                <c:pt idx="26">
                  <c:v>25.6</c:v>
                </c:pt>
                <c:pt idx="27">
                  <c:v>30</c:v>
                </c:pt>
                <c:pt idx="28">
                  <c:v>89.5</c:v>
                </c:pt>
                <c:pt idx="29">
                  <c:v>60.8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'Jun22'!$C$56:$AG$56</c:f>
              <c:numCache>
                <c:formatCode>0.0</c:formatCode>
                <c:ptCount val="31"/>
                <c:pt idx="0">
                  <c:v>44.2</c:v>
                </c:pt>
                <c:pt idx="1">
                  <c:v>87.9</c:v>
                </c:pt>
                <c:pt idx="2">
                  <c:v>53.8</c:v>
                </c:pt>
                <c:pt idx="3">
                  <c:v>91.7</c:v>
                </c:pt>
                <c:pt idx="4">
                  <c:v>48.1</c:v>
                </c:pt>
                <c:pt idx="5">
                  <c:v>79.099999999999994</c:v>
                </c:pt>
                <c:pt idx="6">
                  <c:v>56.2</c:v>
                </c:pt>
                <c:pt idx="7">
                  <c:v>54</c:v>
                </c:pt>
                <c:pt idx="8">
                  <c:v>50.1</c:v>
                </c:pt>
                <c:pt idx="9">
                  <c:v>89.5</c:v>
                </c:pt>
                <c:pt idx="10">
                  <c:v>99.5</c:v>
                </c:pt>
                <c:pt idx="11">
                  <c:v>94.7</c:v>
                </c:pt>
                <c:pt idx="12">
                  <c:v>80.900000000000006</c:v>
                </c:pt>
                <c:pt idx="13">
                  <c:v>96.6</c:v>
                </c:pt>
                <c:pt idx="14">
                  <c:v>82.2</c:v>
                </c:pt>
                <c:pt idx="15">
                  <c:v>84.5</c:v>
                </c:pt>
                <c:pt idx="16">
                  <c:v>92.4</c:v>
                </c:pt>
                <c:pt idx="17">
                  <c:v>93</c:v>
                </c:pt>
                <c:pt idx="18">
                  <c:v>93.8</c:v>
                </c:pt>
                <c:pt idx="19">
                  <c:v>94.9</c:v>
                </c:pt>
                <c:pt idx="20">
                  <c:v>77.900000000000006</c:v>
                </c:pt>
                <c:pt idx="21">
                  <c:v>64.3</c:v>
                </c:pt>
                <c:pt idx="22">
                  <c:v>72</c:v>
                </c:pt>
                <c:pt idx="23">
                  <c:v>38.700000000000003</c:v>
                </c:pt>
                <c:pt idx="24">
                  <c:v>90.7</c:v>
                </c:pt>
                <c:pt idx="25">
                  <c:v>94.8</c:v>
                </c:pt>
                <c:pt idx="26">
                  <c:v>25.3</c:v>
                </c:pt>
                <c:pt idx="27">
                  <c:v>30.1</c:v>
                </c:pt>
                <c:pt idx="28">
                  <c:v>86</c:v>
                </c:pt>
                <c:pt idx="29">
                  <c:v>60.7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'Jun22'!$C$57:$AG$57</c:f>
              <c:numCache>
                <c:formatCode>0.0</c:formatCode>
                <c:ptCount val="31"/>
                <c:pt idx="0">
                  <c:v>27.2</c:v>
                </c:pt>
                <c:pt idx="1">
                  <c:v>47.4</c:v>
                </c:pt>
                <c:pt idx="2">
                  <c:v>30</c:v>
                </c:pt>
                <c:pt idx="3">
                  <c:v>49.3</c:v>
                </c:pt>
                <c:pt idx="4">
                  <c:v>24.2</c:v>
                </c:pt>
                <c:pt idx="5">
                  <c:v>43.7</c:v>
                </c:pt>
                <c:pt idx="6">
                  <c:v>29</c:v>
                </c:pt>
                <c:pt idx="7">
                  <c:v>33.200000000000003</c:v>
                </c:pt>
                <c:pt idx="8">
                  <c:v>25.6</c:v>
                </c:pt>
                <c:pt idx="9">
                  <c:v>51.1</c:v>
                </c:pt>
                <c:pt idx="10">
                  <c:v>52.9</c:v>
                </c:pt>
                <c:pt idx="11">
                  <c:v>51.4</c:v>
                </c:pt>
                <c:pt idx="12">
                  <c:v>40.799999999999997</c:v>
                </c:pt>
                <c:pt idx="13">
                  <c:v>52.8</c:v>
                </c:pt>
                <c:pt idx="14">
                  <c:v>44.7</c:v>
                </c:pt>
                <c:pt idx="15">
                  <c:v>44.2</c:v>
                </c:pt>
                <c:pt idx="16">
                  <c:v>48.7</c:v>
                </c:pt>
                <c:pt idx="17">
                  <c:v>49.5</c:v>
                </c:pt>
                <c:pt idx="18">
                  <c:v>50.8</c:v>
                </c:pt>
                <c:pt idx="19">
                  <c:v>50.3</c:v>
                </c:pt>
                <c:pt idx="20">
                  <c:v>40.799999999999997</c:v>
                </c:pt>
                <c:pt idx="21">
                  <c:v>30.6</c:v>
                </c:pt>
                <c:pt idx="22">
                  <c:v>44.1</c:v>
                </c:pt>
                <c:pt idx="23">
                  <c:v>21.2</c:v>
                </c:pt>
                <c:pt idx="24">
                  <c:v>51.7</c:v>
                </c:pt>
                <c:pt idx="25">
                  <c:v>47.9</c:v>
                </c:pt>
                <c:pt idx="26">
                  <c:v>13.2</c:v>
                </c:pt>
                <c:pt idx="27">
                  <c:v>18.3</c:v>
                </c:pt>
                <c:pt idx="28">
                  <c:v>46.6</c:v>
                </c:pt>
                <c:pt idx="29">
                  <c:v>37.299999999999997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43688"/>
        <c:axId val="1023250352"/>
      </c:barChart>
      <c:catAx>
        <c:axId val="1023243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0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50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368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'Jul22'!$C$3:$AG$3</c:f>
              <c:numCache>
                <c:formatCode>0.0</c:formatCode>
                <c:ptCount val="31"/>
                <c:pt idx="0">
                  <c:v>53.8</c:v>
                </c:pt>
                <c:pt idx="1">
                  <c:v>43.7</c:v>
                </c:pt>
                <c:pt idx="2">
                  <c:v>51.1</c:v>
                </c:pt>
                <c:pt idx="3">
                  <c:v>52.6</c:v>
                </c:pt>
                <c:pt idx="4">
                  <c:v>52.7</c:v>
                </c:pt>
                <c:pt idx="5">
                  <c:v>46.5</c:v>
                </c:pt>
                <c:pt idx="6">
                  <c:v>52.8</c:v>
                </c:pt>
                <c:pt idx="7">
                  <c:v>46.2</c:v>
                </c:pt>
                <c:pt idx="8">
                  <c:v>43.8</c:v>
                </c:pt>
                <c:pt idx="9">
                  <c:v>45.8</c:v>
                </c:pt>
                <c:pt idx="10">
                  <c:v>43.4</c:v>
                </c:pt>
                <c:pt idx="11">
                  <c:v>43.1</c:v>
                </c:pt>
                <c:pt idx="12">
                  <c:v>41.3</c:v>
                </c:pt>
                <c:pt idx="13">
                  <c:v>48.6</c:v>
                </c:pt>
                <c:pt idx="14">
                  <c:v>51.2</c:v>
                </c:pt>
                <c:pt idx="15">
                  <c:v>41.7</c:v>
                </c:pt>
                <c:pt idx="16">
                  <c:v>41.9</c:v>
                </c:pt>
                <c:pt idx="17">
                  <c:v>41.1</c:v>
                </c:pt>
                <c:pt idx="18">
                  <c:v>39.700000000000003</c:v>
                </c:pt>
                <c:pt idx="19">
                  <c:v>45.9</c:v>
                </c:pt>
                <c:pt idx="20">
                  <c:v>50.4</c:v>
                </c:pt>
                <c:pt idx="21">
                  <c:v>40</c:v>
                </c:pt>
                <c:pt idx="22">
                  <c:v>50</c:v>
                </c:pt>
                <c:pt idx="23">
                  <c:v>40.9</c:v>
                </c:pt>
                <c:pt idx="24">
                  <c:v>48.7</c:v>
                </c:pt>
                <c:pt idx="25">
                  <c:v>53.2</c:v>
                </c:pt>
                <c:pt idx="26">
                  <c:v>53.4</c:v>
                </c:pt>
                <c:pt idx="27">
                  <c:v>47.7</c:v>
                </c:pt>
                <c:pt idx="28">
                  <c:v>33.9</c:v>
                </c:pt>
                <c:pt idx="29">
                  <c:v>50.5</c:v>
                </c:pt>
                <c:pt idx="30">
                  <c:v>50.1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'Jul22'!$C$4:$AG$4</c:f>
              <c:numCache>
                <c:formatCode>0.0</c:formatCode>
                <c:ptCount val="31"/>
                <c:pt idx="0">
                  <c:v>166.2</c:v>
                </c:pt>
                <c:pt idx="1">
                  <c:v>360.79999999999995</c:v>
                </c:pt>
                <c:pt idx="2">
                  <c:v>332</c:v>
                </c:pt>
                <c:pt idx="3">
                  <c:v>212.90000000000003</c:v>
                </c:pt>
                <c:pt idx="4">
                  <c:v>307.20000000000005</c:v>
                </c:pt>
                <c:pt idx="5">
                  <c:v>338.90000000000003</c:v>
                </c:pt>
                <c:pt idx="6">
                  <c:v>304.29999999999995</c:v>
                </c:pt>
                <c:pt idx="7">
                  <c:v>366.30000000000007</c:v>
                </c:pt>
                <c:pt idx="8">
                  <c:v>349.7</c:v>
                </c:pt>
                <c:pt idx="9">
                  <c:v>346.8</c:v>
                </c:pt>
                <c:pt idx="10">
                  <c:v>353.40000000000003</c:v>
                </c:pt>
                <c:pt idx="11">
                  <c:v>345.50000000000006</c:v>
                </c:pt>
                <c:pt idx="12">
                  <c:v>336.6</c:v>
                </c:pt>
                <c:pt idx="13">
                  <c:v>323.2</c:v>
                </c:pt>
                <c:pt idx="14">
                  <c:v>308.89999999999998</c:v>
                </c:pt>
                <c:pt idx="15">
                  <c:v>337.8</c:v>
                </c:pt>
                <c:pt idx="16">
                  <c:v>337.3</c:v>
                </c:pt>
                <c:pt idx="17">
                  <c:v>332.4</c:v>
                </c:pt>
                <c:pt idx="18">
                  <c:v>315.3</c:v>
                </c:pt>
                <c:pt idx="19">
                  <c:v>155.5</c:v>
                </c:pt>
                <c:pt idx="20">
                  <c:v>301.2</c:v>
                </c:pt>
                <c:pt idx="21">
                  <c:v>313.09999999999997</c:v>
                </c:pt>
                <c:pt idx="22">
                  <c:v>250.5</c:v>
                </c:pt>
                <c:pt idx="23">
                  <c:v>321</c:v>
                </c:pt>
                <c:pt idx="24">
                  <c:v>279.7</c:v>
                </c:pt>
                <c:pt idx="25">
                  <c:v>197.5</c:v>
                </c:pt>
                <c:pt idx="26">
                  <c:v>242.5</c:v>
                </c:pt>
                <c:pt idx="27">
                  <c:v>280.8</c:v>
                </c:pt>
                <c:pt idx="28">
                  <c:v>114.9</c:v>
                </c:pt>
                <c:pt idx="29">
                  <c:v>324.59999999999997</c:v>
                </c:pt>
                <c:pt idx="30">
                  <c:v>299.8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45648"/>
        <c:axId val="1023240160"/>
        <c:axId val="1017453856"/>
      </c:bar3DChart>
      <c:catAx>
        <c:axId val="102324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01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4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5648"/>
        <c:crossesAt val="1"/>
        <c:crossBetween val="between"/>
      </c:valAx>
      <c:serAx>
        <c:axId val="101745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401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'Jul22'!$C$54:$AG$54</c:f>
              <c:numCache>
                <c:formatCode>0.0</c:formatCode>
                <c:ptCount val="31"/>
                <c:pt idx="0">
                  <c:v>50</c:v>
                </c:pt>
                <c:pt idx="1">
                  <c:v>103.8</c:v>
                </c:pt>
                <c:pt idx="2">
                  <c:v>94</c:v>
                </c:pt>
                <c:pt idx="3">
                  <c:v>59.8</c:v>
                </c:pt>
                <c:pt idx="4">
                  <c:v>88.2</c:v>
                </c:pt>
                <c:pt idx="5">
                  <c:v>95.7</c:v>
                </c:pt>
                <c:pt idx="6">
                  <c:v>86.6</c:v>
                </c:pt>
                <c:pt idx="7">
                  <c:v>105.7</c:v>
                </c:pt>
                <c:pt idx="8">
                  <c:v>100.8</c:v>
                </c:pt>
                <c:pt idx="9">
                  <c:v>100.2</c:v>
                </c:pt>
                <c:pt idx="10">
                  <c:v>102</c:v>
                </c:pt>
                <c:pt idx="11">
                  <c:v>99.2</c:v>
                </c:pt>
                <c:pt idx="12">
                  <c:v>96.4</c:v>
                </c:pt>
                <c:pt idx="13">
                  <c:v>93.5</c:v>
                </c:pt>
                <c:pt idx="14">
                  <c:v>88.8</c:v>
                </c:pt>
                <c:pt idx="15">
                  <c:v>97</c:v>
                </c:pt>
                <c:pt idx="16">
                  <c:v>96.8</c:v>
                </c:pt>
                <c:pt idx="17">
                  <c:v>95.8</c:v>
                </c:pt>
                <c:pt idx="18">
                  <c:v>89.3</c:v>
                </c:pt>
                <c:pt idx="19">
                  <c:v>42.1</c:v>
                </c:pt>
                <c:pt idx="20">
                  <c:v>88.7</c:v>
                </c:pt>
                <c:pt idx="21">
                  <c:v>88.1</c:v>
                </c:pt>
                <c:pt idx="22">
                  <c:v>71.099999999999994</c:v>
                </c:pt>
                <c:pt idx="23">
                  <c:v>93.1</c:v>
                </c:pt>
                <c:pt idx="24">
                  <c:v>79.599999999999994</c:v>
                </c:pt>
                <c:pt idx="25">
                  <c:v>55.9</c:v>
                </c:pt>
                <c:pt idx="26">
                  <c:v>70.599999999999994</c:v>
                </c:pt>
                <c:pt idx="27">
                  <c:v>77.900000000000006</c:v>
                </c:pt>
                <c:pt idx="28">
                  <c:v>31.8</c:v>
                </c:pt>
                <c:pt idx="29">
                  <c:v>88.4</c:v>
                </c:pt>
                <c:pt idx="30">
                  <c:v>86.5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'Jul22'!$C$55:$AG$55</c:f>
              <c:numCache>
                <c:formatCode>0.0</c:formatCode>
                <c:ptCount val="31"/>
                <c:pt idx="0">
                  <c:v>49.8</c:v>
                </c:pt>
                <c:pt idx="1">
                  <c:v>102.9</c:v>
                </c:pt>
                <c:pt idx="2">
                  <c:v>95.4</c:v>
                </c:pt>
                <c:pt idx="3">
                  <c:v>61.1</c:v>
                </c:pt>
                <c:pt idx="4">
                  <c:v>89.6</c:v>
                </c:pt>
                <c:pt idx="5">
                  <c:v>97.3</c:v>
                </c:pt>
                <c:pt idx="6">
                  <c:v>86.8</c:v>
                </c:pt>
                <c:pt idx="7">
                  <c:v>104.9</c:v>
                </c:pt>
                <c:pt idx="8">
                  <c:v>100.4</c:v>
                </c:pt>
                <c:pt idx="9">
                  <c:v>99.3</c:v>
                </c:pt>
                <c:pt idx="10">
                  <c:v>100.8</c:v>
                </c:pt>
                <c:pt idx="11">
                  <c:v>98.4</c:v>
                </c:pt>
                <c:pt idx="12">
                  <c:v>96.4</c:v>
                </c:pt>
                <c:pt idx="13">
                  <c:v>92.8</c:v>
                </c:pt>
                <c:pt idx="14">
                  <c:v>88.6</c:v>
                </c:pt>
                <c:pt idx="15">
                  <c:v>96.6</c:v>
                </c:pt>
                <c:pt idx="16">
                  <c:v>96.2</c:v>
                </c:pt>
                <c:pt idx="17">
                  <c:v>95.4</c:v>
                </c:pt>
                <c:pt idx="18">
                  <c:v>90.8</c:v>
                </c:pt>
                <c:pt idx="19">
                  <c:v>43.8</c:v>
                </c:pt>
                <c:pt idx="20">
                  <c:v>88.3</c:v>
                </c:pt>
                <c:pt idx="21">
                  <c:v>89.8</c:v>
                </c:pt>
                <c:pt idx="22">
                  <c:v>72.400000000000006</c:v>
                </c:pt>
                <c:pt idx="23">
                  <c:v>92.9</c:v>
                </c:pt>
                <c:pt idx="24">
                  <c:v>80</c:v>
                </c:pt>
                <c:pt idx="25">
                  <c:v>56.9</c:v>
                </c:pt>
                <c:pt idx="26">
                  <c:v>69.900000000000006</c:v>
                </c:pt>
                <c:pt idx="27">
                  <c:v>79.7</c:v>
                </c:pt>
                <c:pt idx="28">
                  <c:v>33.200000000000003</c:v>
                </c:pt>
                <c:pt idx="29">
                  <c:v>90.4</c:v>
                </c:pt>
                <c:pt idx="30">
                  <c:v>86.3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'Jul22'!$C$56:$AG$56</c:f>
              <c:numCache>
                <c:formatCode>0.0</c:formatCode>
                <c:ptCount val="31"/>
                <c:pt idx="0">
                  <c:v>45.3</c:v>
                </c:pt>
                <c:pt idx="1">
                  <c:v>99.7</c:v>
                </c:pt>
                <c:pt idx="2">
                  <c:v>92</c:v>
                </c:pt>
                <c:pt idx="3">
                  <c:v>58.7</c:v>
                </c:pt>
                <c:pt idx="4">
                  <c:v>85.3</c:v>
                </c:pt>
                <c:pt idx="5">
                  <c:v>93.1</c:v>
                </c:pt>
                <c:pt idx="6">
                  <c:v>81.900000000000006</c:v>
                </c:pt>
                <c:pt idx="7">
                  <c:v>102.1</c:v>
                </c:pt>
                <c:pt idx="8">
                  <c:v>96.5</c:v>
                </c:pt>
                <c:pt idx="9">
                  <c:v>96.5</c:v>
                </c:pt>
                <c:pt idx="10">
                  <c:v>98.4</c:v>
                </c:pt>
                <c:pt idx="11">
                  <c:v>96.1</c:v>
                </c:pt>
                <c:pt idx="12">
                  <c:v>92.7</c:v>
                </c:pt>
                <c:pt idx="13">
                  <c:v>89.1</c:v>
                </c:pt>
                <c:pt idx="14">
                  <c:v>84.9</c:v>
                </c:pt>
                <c:pt idx="15">
                  <c:v>93.5</c:v>
                </c:pt>
                <c:pt idx="16">
                  <c:v>93.3</c:v>
                </c:pt>
                <c:pt idx="17">
                  <c:v>92.2</c:v>
                </c:pt>
                <c:pt idx="18">
                  <c:v>87.2</c:v>
                </c:pt>
                <c:pt idx="19">
                  <c:v>44</c:v>
                </c:pt>
                <c:pt idx="20">
                  <c:v>83.2</c:v>
                </c:pt>
                <c:pt idx="21">
                  <c:v>86.8</c:v>
                </c:pt>
                <c:pt idx="22">
                  <c:v>71.400000000000006</c:v>
                </c:pt>
                <c:pt idx="23">
                  <c:v>88.3</c:v>
                </c:pt>
                <c:pt idx="24">
                  <c:v>77</c:v>
                </c:pt>
                <c:pt idx="25">
                  <c:v>55</c:v>
                </c:pt>
                <c:pt idx="26">
                  <c:v>66.3</c:v>
                </c:pt>
                <c:pt idx="27">
                  <c:v>78.7</c:v>
                </c:pt>
                <c:pt idx="28">
                  <c:v>32.5</c:v>
                </c:pt>
                <c:pt idx="29">
                  <c:v>97.1</c:v>
                </c:pt>
                <c:pt idx="30">
                  <c:v>81.8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'Jul22'!$C$57:$AG$57</c:f>
              <c:numCache>
                <c:formatCode>0.0</c:formatCode>
                <c:ptCount val="31"/>
                <c:pt idx="0">
                  <c:v>21.1</c:v>
                </c:pt>
                <c:pt idx="1">
                  <c:v>54.4</c:v>
                </c:pt>
                <c:pt idx="2">
                  <c:v>50.6</c:v>
                </c:pt>
                <c:pt idx="3">
                  <c:v>33.299999999999997</c:v>
                </c:pt>
                <c:pt idx="4">
                  <c:v>44.1</c:v>
                </c:pt>
                <c:pt idx="5">
                  <c:v>52.8</c:v>
                </c:pt>
                <c:pt idx="6">
                  <c:v>49</c:v>
                </c:pt>
                <c:pt idx="7">
                  <c:v>53.6</c:v>
                </c:pt>
                <c:pt idx="8">
                  <c:v>52</c:v>
                </c:pt>
                <c:pt idx="9">
                  <c:v>50.8</c:v>
                </c:pt>
                <c:pt idx="10">
                  <c:v>52.2</c:v>
                </c:pt>
                <c:pt idx="11">
                  <c:v>51.8</c:v>
                </c:pt>
                <c:pt idx="12">
                  <c:v>51.1</c:v>
                </c:pt>
                <c:pt idx="13">
                  <c:v>47.8</c:v>
                </c:pt>
                <c:pt idx="14">
                  <c:v>46.6</c:v>
                </c:pt>
                <c:pt idx="15">
                  <c:v>50.7</c:v>
                </c:pt>
                <c:pt idx="16">
                  <c:v>51</c:v>
                </c:pt>
                <c:pt idx="17">
                  <c:v>49</c:v>
                </c:pt>
                <c:pt idx="18">
                  <c:v>48</c:v>
                </c:pt>
                <c:pt idx="19">
                  <c:v>25.6</c:v>
                </c:pt>
                <c:pt idx="20">
                  <c:v>41</c:v>
                </c:pt>
                <c:pt idx="21">
                  <c:v>48.4</c:v>
                </c:pt>
                <c:pt idx="22">
                  <c:v>35.6</c:v>
                </c:pt>
                <c:pt idx="23">
                  <c:v>46.7</c:v>
                </c:pt>
                <c:pt idx="24">
                  <c:v>43.1</c:v>
                </c:pt>
                <c:pt idx="25">
                  <c:v>29.7</c:v>
                </c:pt>
                <c:pt idx="26">
                  <c:v>35.700000000000003</c:v>
                </c:pt>
                <c:pt idx="27">
                  <c:v>44.5</c:v>
                </c:pt>
                <c:pt idx="28">
                  <c:v>17.399999999999999</c:v>
                </c:pt>
                <c:pt idx="29">
                  <c:v>48.7</c:v>
                </c:pt>
                <c:pt idx="30">
                  <c:v>45.2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44864"/>
        <c:axId val="1023248392"/>
      </c:barChart>
      <c:catAx>
        <c:axId val="102324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8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48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486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'Aug22'!$C$3:$AG$3</c:f>
              <c:numCache>
                <c:formatCode>0.0</c:formatCode>
                <c:ptCount val="31"/>
                <c:pt idx="0">
                  <c:v>46.6</c:v>
                </c:pt>
                <c:pt idx="1">
                  <c:v>43.9</c:v>
                </c:pt>
                <c:pt idx="2">
                  <c:v>39.9</c:v>
                </c:pt>
                <c:pt idx="3">
                  <c:v>42.3</c:v>
                </c:pt>
                <c:pt idx="4">
                  <c:v>49.7</c:v>
                </c:pt>
                <c:pt idx="5">
                  <c:v>51.3</c:v>
                </c:pt>
                <c:pt idx="6">
                  <c:v>14.2</c:v>
                </c:pt>
                <c:pt idx="7">
                  <c:v>48.5</c:v>
                </c:pt>
                <c:pt idx="8">
                  <c:v>41.2</c:v>
                </c:pt>
                <c:pt idx="9">
                  <c:v>40.5</c:v>
                </c:pt>
                <c:pt idx="10">
                  <c:v>40.1</c:v>
                </c:pt>
                <c:pt idx="11">
                  <c:v>40.799999999999997</c:v>
                </c:pt>
                <c:pt idx="12">
                  <c:v>41</c:v>
                </c:pt>
                <c:pt idx="13">
                  <c:v>37.9</c:v>
                </c:pt>
                <c:pt idx="14">
                  <c:v>53.1</c:v>
                </c:pt>
                <c:pt idx="15">
                  <c:v>40.799999999999997</c:v>
                </c:pt>
                <c:pt idx="16">
                  <c:v>43.5</c:v>
                </c:pt>
                <c:pt idx="17">
                  <c:v>31.7</c:v>
                </c:pt>
                <c:pt idx="18">
                  <c:v>15.8</c:v>
                </c:pt>
                <c:pt idx="19">
                  <c:v>53.3</c:v>
                </c:pt>
                <c:pt idx="20">
                  <c:v>48.2</c:v>
                </c:pt>
                <c:pt idx="21">
                  <c:v>40.6</c:v>
                </c:pt>
                <c:pt idx="22">
                  <c:v>39.9</c:v>
                </c:pt>
                <c:pt idx="23">
                  <c:v>42.4</c:v>
                </c:pt>
                <c:pt idx="24">
                  <c:v>38.6</c:v>
                </c:pt>
                <c:pt idx="25">
                  <c:v>45.3</c:v>
                </c:pt>
                <c:pt idx="26">
                  <c:v>46.8</c:v>
                </c:pt>
                <c:pt idx="27">
                  <c:v>42.6</c:v>
                </c:pt>
                <c:pt idx="28">
                  <c:v>40.200000000000003</c:v>
                </c:pt>
                <c:pt idx="29">
                  <c:v>47.3</c:v>
                </c:pt>
                <c:pt idx="30">
                  <c:v>48.5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'Aug22'!$C$4:$AG$4</c:f>
              <c:numCache>
                <c:formatCode>0.0</c:formatCode>
                <c:ptCount val="31"/>
                <c:pt idx="0">
                  <c:v>292.8</c:v>
                </c:pt>
                <c:pt idx="1">
                  <c:v>313</c:v>
                </c:pt>
                <c:pt idx="2">
                  <c:v>310.2</c:v>
                </c:pt>
                <c:pt idx="3">
                  <c:v>279.90000000000003</c:v>
                </c:pt>
                <c:pt idx="4">
                  <c:v>226.5</c:v>
                </c:pt>
                <c:pt idx="5">
                  <c:v>244.90000000000003</c:v>
                </c:pt>
                <c:pt idx="6">
                  <c:v>102.9</c:v>
                </c:pt>
                <c:pt idx="7">
                  <c:v>295.8</c:v>
                </c:pt>
                <c:pt idx="8">
                  <c:v>298.8</c:v>
                </c:pt>
                <c:pt idx="9">
                  <c:v>309.30000000000007</c:v>
                </c:pt>
                <c:pt idx="10">
                  <c:v>301.89999999999998</c:v>
                </c:pt>
                <c:pt idx="11">
                  <c:v>309.8</c:v>
                </c:pt>
                <c:pt idx="12">
                  <c:v>310.2</c:v>
                </c:pt>
                <c:pt idx="13">
                  <c:v>152.6</c:v>
                </c:pt>
                <c:pt idx="14">
                  <c:v>169.1</c:v>
                </c:pt>
                <c:pt idx="15">
                  <c:v>288.8</c:v>
                </c:pt>
                <c:pt idx="16">
                  <c:v>195.70000000000002</c:v>
                </c:pt>
                <c:pt idx="17">
                  <c:v>116.3</c:v>
                </c:pt>
                <c:pt idx="18">
                  <c:v>49.199999999999996</c:v>
                </c:pt>
                <c:pt idx="19">
                  <c:v>233.39999999999998</c:v>
                </c:pt>
                <c:pt idx="20">
                  <c:v>292.2</c:v>
                </c:pt>
                <c:pt idx="21">
                  <c:v>298</c:v>
                </c:pt>
                <c:pt idx="22">
                  <c:v>294.3</c:v>
                </c:pt>
                <c:pt idx="23">
                  <c:v>275.8</c:v>
                </c:pt>
                <c:pt idx="24">
                  <c:v>280.8</c:v>
                </c:pt>
                <c:pt idx="25">
                  <c:v>148.69999999999999</c:v>
                </c:pt>
                <c:pt idx="26">
                  <c:v>273.59999999999997</c:v>
                </c:pt>
                <c:pt idx="27">
                  <c:v>279.10000000000002</c:v>
                </c:pt>
                <c:pt idx="28">
                  <c:v>270.7</c:v>
                </c:pt>
                <c:pt idx="29">
                  <c:v>192</c:v>
                </c:pt>
                <c:pt idx="30">
                  <c:v>264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46824"/>
        <c:axId val="1023248784"/>
        <c:axId val="1017461064"/>
      </c:bar3DChart>
      <c:catAx>
        <c:axId val="1023246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87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4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6824"/>
        <c:crossesAt val="1"/>
        <c:crossBetween val="between"/>
      </c:valAx>
      <c:serAx>
        <c:axId val="1017461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487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Stromproduktion über jeweils ein Jahr - Total</a:t>
            </a:r>
          </a:p>
        </c:rich>
      </c:tx>
      <c:layout>
        <c:manualLayout>
          <c:xMode val="edge"/>
          <c:yMode val="edge"/>
          <c:x val="0.36568336109428629"/>
          <c:y val="3.536989638081839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478277352195352E-2"/>
          <c:y val="0.19292604501607716"/>
          <c:w val="0.88198791200167714"/>
          <c:h val="0.678456591639871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Total!$A$12</c:f>
              <c:strCache>
                <c:ptCount val="1"/>
                <c:pt idx="0">
                  <c:v>Total (kWh)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Total!$N$8:$EM$8</c:f>
              <c:strCache>
                <c:ptCount val="130"/>
                <c:pt idx="0">
                  <c:v>Jul14</c:v>
                </c:pt>
                <c:pt idx="1">
                  <c:v>Aug14</c:v>
                </c:pt>
                <c:pt idx="2">
                  <c:v>Sep14</c:v>
                </c:pt>
                <c:pt idx="3">
                  <c:v>Okt14</c:v>
                </c:pt>
                <c:pt idx="4">
                  <c:v>Nov14</c:v>
                </c:pt>
                <c:pt idx="5">
                  <c:v>Dez14</c:v>
                </c:pt>
                <c:pt idx="6">
                  <c:v>Jan15</c:v>
                </c:pt>
                <c:pt idx="7">
                  <c:v>Feb15</c:v>
                </c:pt>
                <c:pt idx="8">
                  <c:v>Mar15</c:v>
                </c:pt>
                <c:pt idx="9">
                  <c:v>Apr15</c:v>
                </c:pt>
                <c:pt idx="10">
                  <c:v>Mai15</c:v>
                </c:pt>
                <c:pt idx="11">
                  <c:v>Jun15</c:v>
                </c:pt>
                <c:pt idx="12">
                  <c:v>Jul15</c:v>
                </c:pt>
                <c:pt idx="13">
                  <c:v>Aug15</c:v>
                </c:pt>
                <c:pt idx="14">
                  <c:v>Sep15</c:v>
                </c:pt>
                <c:pt idx="15">
                  <c:v>Okt15</c:v>
                </c:pt>
                <c:pt idx="16">
                  <c:v>Nov15</c:v>
                </c:pt>
                <c:pt idx="17">
                  <c:v>Dez15</c:v>
                </c:pt>
                <c:pt idx="18">
                  <c:v>Jan16</c:v>
                </c:pt>
                <c:pt idx="19">
                  <c:v>Feb16</c:v>
                </c:pt>
                <c:pt idx="20">
                  <c:v>Mar16</c:v>
                </c:pt>
                <c:pt idx="21">
                  <c:v>Apr16</c:v>
                </c:pt>
                <c:pt idx="22">
                  <c:v>Mai16</c:v>
                </c:pt>
                <c:pt idx="23">
                  <c:v>Jun16</c:v>
                </c:pt>
                <c:pt idx="24">
                  <c:v>Jul16</c:v>
                </c:pt>
                <c:pt idx="25">
                  <c:v>Aug16</c:v>
                </c:pt>
                <c:pt idx="26">
                  <c:v>Sep16</c:v>
                </c:pt>
                <c:pt idx="27">
                  <c:v>Okt16</c:v>
                </c:pt>
                <c:pt idx="28">
                  <c:v>Nov16</c:v>
                </c:pt>
                <c:pt idx="29">
                  <c:v>Dez16</c:v>
                </c:pt>
                <c:pt idx="30">
                  <c:v>Jan17</c:v>
                </c:pt>
                <c:pt idx="31">
                  <c:v>Feb17</c:v>
                </c:pt>
                <c:pt idx="32">
                  <c:v>Mar17</c:v>
                </c:pt>
                <c:pt idx="33">
                  <c:v>Apr17</c:v>
                </c:pt>
                <c:pt idx="34">
                  <c:v>Mai17</c:v>
                </c:pt>
                <c:pt idx="35">
                  <c:v>Jun17</c:v>
                </c:pt>
                <c:pt idx="36">
                  <c:v>Jul17</c:v>
                </c:pt>
                <c:pt idx="37">
                  <c:v>Aug17</c:v>
                </c:pt>
                <c:pt idx="38">
                  <c:v>Sep17</c:v>
                </c:pt>
                <c:pt idx="39">
                  <c:v>Okt17</c:v>
                </c:pt>
                <c:pt idx="40">
                  <c:v>Nov17</c:v>
                </c:pt>
                <c:pt idx="41">
                  <c:v>Dez17</c:v>
                </c:pt>
                <c:pt idx="42">
                  <c:v>Jan18</c:v>
                </c:pt>
                <c:pt idx="43">
                  <c:v>Feb18</c:v>
                </c:pt>
                <c:pt idx="44">
                  <c:v>Mar18</c:v>
                </c:pt>
                <c:pt idx="45">
                  <c:v>Apr18</c:v>
                </c:pt>
                <c:pt idx="46">
                  <c:v>Mai18</c:v>
                </c:pt>
                <c:pt idx="47">
                  <c:v>Jun18</c:v>
                </c:pt>
                <c:pt idx="48">
                  <c:v>Jul18</c:v>
                </c:pt>
                <c:pt idx="49">
                  <c:v>Aug18</c:v>
                </c:pt>
                <c:pt idx="50">
                  <c:v>Sep18</c:v>
                </c:pt>
                <c:pt idx="51">
                  <c:v>Okt18</c:v>
                </c:pt>
                <c:pt idx="52">
                  <c:v>Nov18</c:v>
                </c:pt>
                <c:pt idx="53">
                  <c:v>Dez18</c:v>
                </c:pt>
                <c:pt idx="54">
                  <c:v>Jan19</c:v>
                </c:pt>
                <c:pt idx="55">
                  <c:v>Feb19</c:v>
                </c:pt>
                <c:pt idx="56">
                  <c:v>Mar19</c:v>
                </c:pt>
                <c:pt idx="57">
                  <c:v>Apr19</c:v>
                </c:pt>
                <c:pt idx="58">
                  <c:v>Mai19</c:v>
                </c:pt>
                <c:pt idx="59">
                  <c:v>Jun19</c:v>
                </c:pt>
                <c:pt idx="60">
                  <c:v>Jul19</c:v>
                </c:pt>
                <c:pt idx="61">
                  <c:v>Aug19</c:v>
                </c:pt>
                <c:pt idx="62">
                  <c:v>Sep19</c:v>
                </c:pt>
                <c:pt idx="63">
                  <c:v>Okt19</c:v>
                </c:pt>
                <c:pt idx="64">
                  <c:v>Nov19</c:v>
                </c:pt>
                <c:pt idx="65">
                  <c:v>Dez19</c:v>
                </c:pt>
                <c:pt idx="66">
                  <c:v>Jan20</c:v>
                </c:pt>
                <c:pt idx="67">
                  <c:v>Feb20</c:v>
                </c:pt>
                <c:pt idx="68">
                  <c:v>Mar20</c:v>
                </c:pt>
                <c:pt idx="69">
                  <c:v>Apr20</c:v>
                </c:pt>
                <c:pt idx="70">
                  <c:v>Mai20</c:v>
                </c:pt>
                <c:pt idx="71">
                  <c:v>Jun20</c:v>
                </c:pt>
                <c:pt idx="72">
                  <c:v>Jul20</c:v>
                </c:pt>
                <c:pt idx="73">
                  <c:v>Aug20</c:v>
                </c:pt>
                <c:pt idx="74">
                  <c:v>Sep20</c:v>
                </c:pt>
                <c:pt idx="75">
                  <c:v>Okt20</c:v>
                </c:pt>
                <c:pt idx="76">
                  <c:v>Nov20</c:v>
                </c:pt>
                <c:pt idx="77">
                  <c:v>Dez20</c:v>
                </c:pt>
                <c:pt idx="78">
                  <c:v>Jan21</c:v>
                </c:pt>
                <c:pt idx="79">
                  <c:v>Feb21</c:v>
                </c:pt>
                <c:pt idx="80">
                  <c:v>Mar21</c:v>
                </c:pt>
                <c:pt idx="81">
                  <c:v>Apr21</c:v>
                </c:pt>
                <c:pt idx="82">
                  <c:v>Mai21</c:v>
                </c:pt>
                <c:pt idx="83">
                  <c:v>Jun21</c:v>
                </c:pt>
                <c:pt idx="84">
                  <c:v>Jul21</c:v>
                </c:pt>
                <c:pt idx="85">
                  <c:v>Aug21</c:v>
                </c:pt>
                <c:pt idx="86">
                  <c:v>Sep21</c:v>
                </c:pt>
                <c:pt idx="87">
                  <c:v>Okt21</c:v>
                </c:pt>
                <c:pt idx="88">
                  <c:v>Nov21</c:v>
                </c:pt>
                <c:pt idx="89">
                  <c:v>Dez21</c:v>
                </c:pt>
                <c:pt idx="90">
                  <c:v>Jan22</c:v>
                </c:pt>
                <c:pt idx="91">
                  <c:v>Feb22</c:v>
                </c:pt>
                <c:pt idx="92">
                  <c:v>Mar22</c:v>
                </c:pt>
                <c:pt idx="93">
                  <c:v>Apr22</c:v>
                </c:pt>
                <c:pt idx="94">
                  <c:v>Mai22</c:v>
                </c:pt>
                <c:pt idx="95">
                  <c:v>Jun22</c:v>
                </c:pt>
                <c:pt idx="96">
                  <c:v>Jul22</c:v>
                </c:pt>
                <c:pt idx="97">
                  <c:v>Aug22</c:v>
                </c:pt>
                <c:pt idx="98">
                  <c:v>Sep22</c:v>
                </c:pt>
                <c:pt idx="99">
                  <c:v>Okt22</c:v>
                </c:pt>
                <c:pt idx="100">
                  <c:v>Nov22</c:v>
                </c:pt>
                <c:pt idx="101">
                  <c:v>Dez22</c:v>
                </c:pt>
                <c:pt idx="102">
                  <c:v>Jan23</c:v>
                </c:pt>
                <c:pt idx="103">
                  <c:v>Feb23</c:v>
                </c:pt>
                <c:pt idx="104">
                  <c:v>Mar23</c:v>
                </c:pt>
                <c:pt idx="105">
                  <c:v>Apr23</c:v>
                </c:pt>
                <c:pt idx="106">
                  <c:v>Mai23</c:v>
                </c:pt>
                <c:pt idx="107">
                  <c:v>Jun23</c:v>
                </c:pt>
                <c:pt idx="108">
                  <c:v>Jul23</c:v>
                </c:pt>
                <c:pt idx="109">
                  <c:v>Aug23</c:v>
                </c:pt>
                <c:pt idx="110">
                  <c:v>Sep23</c:v>
                </c:pt>
                <c:pt idx="111">
                  <c:v>Okt23</c:v>
                </c:pt>
                <c:pt idx="112">
                  <c:v>Nov23</c:v>
                </c:pt>
                <c:pt idx="113">
                  <c:v>Dez23</c:v>
                </c:pt>
                <c:pt idx="114">
                  <c:v>Jan24</c:v>
                </c:pt>
                <c:pt idx="115">
                  <c:v>Feb24</c:v>
                </c:pt>
                <c:pt idx="116">
                  <c:v>Mar24</c:v>
                </c:pt>
                <c:pt idx="117">
                  <c:v>Apr24</c:v>
                </c:pt>
                <c:pt idx="118">
                  <c:v>Mai24</c:v>
                </c:pt>
                <c:pt idx="119">
                  <c:v>Jun24</c:v>
                </c:pt>
                <c:pt idx="120">
                  <c:v>Jul24</c:v>
                </c:pt>
                <c:pt idx="121">
                  <c:v>Aug24</c:v>
                </c:pt>
                <c:pt idx="122">
                  <c:v>Sep24</c:v>
                </c:pt>
                <c:pt idx="123">
                  <c:v>Okt24</c:v>
                </c:pt>
                <c:pt idx="124">
                  <c:v>Nov24</c:v>
                </c:pt>
                <c:pt idx="125">
                  <c:v>Dez24</c:v>
                </c:pt>
                <c:pt idx="126">
                  <c:v>Jan25</c:v>
                </c:pt>
                <c:pt idx="127">
                  <c:v>Feb25</c:v>
                </c:pt>
                <c:pt idx="128">
                  <c:v>Mar25</c:v>
                </c:pt>
                <c:pt idx="129">
                  <c:v>Apr25</c:v>
                </c:pt>
              </c:strCache>
            </c:strRef>
          </c:cat>
          <c:val>
            <c:numRef>
              <c:f>Total!$N$15:$EM$15</c:f>
              <c:numCache>
                <c:formatCode>0</c:formatCode>
                <c:ptCount val="130"/>
                <c:pt idx="0">
                  <c:v>60787.8</c:v>
                </c:pt>
                <c:pt idx="1">
                  <c:v>59421.80000000001</c:v>
                </c:pt>
                <c:pt idx="2">
                  <c:v>59966.273445301871</c:v>
                </c:pt>
                <c:pt idx="3">
                  <c:v>60544.673445301873</c:v>
                </c:pt>
                <c:pt idx="4">
                  <c:v>60793.973445301875</c:v>
                </c:pt>
                <c:pt idx="5">
                  <c:v>60166.673445301873</c:v>
                </c:pt>
                <c:pt idx="6">
                  <c:v>59483.673445301873</c:v>
                </c:pt>
                <c:pt idx="7">
                  <c:v>58880.87344530187</c:v>
                </c:pt>
                <c:pt idx="8">
                  <c:v>58250.273445301864</c:v>
                </c:pt>
                <c:pt idx="9">
                  <c:v>58791.373445301862</c:v>
                </c:pt>
                <c:pt idx="10">
                  <c:v>58503.173445301858</c:v>
                </c:pt>
                <c:pt idx="11">
                  <c:v>58615.973445301875</c:v>
                </c:pt>
                <c:pt idx="12">
                  <c:v>60511.673445301873</c:v>
                </c:pt>
                <c:pt idx="13">
                  <c:v>60888.573445301874</c:v>
                </c:pt>
                <c:pt idx="14">
                  <c:v>60062.500000000007</c:v>
                </c:pt>
                <c:pt idx="15">
                  <c:v>59690.8</c:v>
                </c:pt>
                <c:pt idx="16">
                  <c:v>60110.8</c:v>
                </c:pt>
                <c:pt idx="17">
                  <c:v>60955.700000000004</c:v>
                </c:pt>
                <c:pt idx="18">
                  <c:v>61129.600000000006</c:v>
                </c:pt>
                <c:pt idx="19">
                  <c:v>61098.400000000009</c:v>
                </c:pt>
                <c:pt idx="20">
                  <c:v>60783.400000000009</c:v>
                </c:pt>
                <c:pt idx="21">
                  <c:v>59360.400000000009</c:v>
                </c:pt>
                <c:pt idx="22">
                  <c:v>59667.000000000007</c:v>
                </c:pt>
                <c:pt idx="23">
                  <c:v>57930.6</c:v>
                </c:pt>
                <c:pt idx="24">
                  <c:v>57215</c:v>
                </c:pt>
                <c:pt idx="25">
                  <c:v>57826.5</c:v>
                </c:pt>
                <c:pt idx="26">
                  <c:v>58324.500000000007</c:v>
                </c:pt>
                <c:pt idx="27">
                  <c:v>58198.600000000006</c:v>
                </c:pt>
                <c:pt idx="28">
                  <c:v>57674.700000000004</c:v>
                </c:pt>
                <c:pt idx="29">
                  <c:v>57716.300000000017</c:v>
                </c:pt>
                <c:pt idx="30">
                  <c:v>56693.200000000012</c:v>
                </c:pt>
                <c:pt idx="31">
                  <c:v>57502.30000000001</c:v>
                </c:pt>
                <c:pt idx="32">
                  <c:v>58056.700000000019</c:v>
                </c:pt>
                <c:pt idx="33">
                  <c:v>59362.900000000009</c:v>
                </c:pt>
                <c:pt idx="34">
                  <c:v>59881.599999999999</c:v>
                </c:pt>
                <c:pt idx="35">
                  <c:v>61737</c:v>
                </c:pt>
                <c:pt idx="36">
                  <c:v>61340.499999999993</c:v>
                </c:pt>
                <c:pt idx="37">
                  <c:v>60919.799999999996</c:v>
                </c:pt>
                <c:pt idx="38">
                  <c:v>60416.099999999991</c:v>
                </c:pt>
                <c:pt idx="39">
                  <c:v>61337.599999999999</c:v>
                </c:pt>
                <c:pt idx="40">
                  <c:v>61288.2</c:v>
                </c:pt>
                <c:pt idx="41">
                  <c:v>59915</c:v>
                </c:pt>
                <c:pt idx="42">
                  <c:v>61197.799999999996</c:v>
                </c:pt>
                <c:pt idx="43">
                  <c:v>60494.299999999996</c:v>
                </c:pt>
                <c:pt idx="44">
                  <c:v>59124.499999999993</c:v>
                </c:pt>
                <c:pt idx="45">
                  <c:v>59411.5</c:v>
                </c:pt>
                <c:pt idx="46">
                  <c:v>58913.8</c:v>
                </c:pt>
                <c:pt idx="47">
                  <c:v>59084</c:v>
                </c:pt>
                <c:pt idx="48">
                  <c:v>60290</c:v>
                </c:pt>
                <c:pt idx="49">
                  <c:v>60505.1</c:v>
                </c:pt>
                <c:pt idx="50">
                  <c:v>61475.200000000004</c:v>
                </c:pt>
                <c:pt idx="51">
                  <c:v>61452.1</c:v>
                </c:pt>
                <c:pt idx="52">
                  <c:v>61562.899999999994</c:v>
                </c:pt>
                <c:pt idx="53">
                  <c:v>62236.2</c:v>
                </c:pt>
                <c:pt idx="54">
                  <c:v>62228.900000000009</c:v>
                </c:pt>
                <c:pt idx="55">
                  <c:v>63334</c:v>
                </c:pt>
                <c:pt idx="56">
                  <c:v>64983.199999999997</c:v>
                </c:pt>
                <c:pt idx="57">
                  <c:v>63913.799999999996</c:v>
                </c:pt>
                <c:pt idx="58">
                  <c:v>62909.4</c:v>
                </c:pt>
                <c:pt idx="59">
                  <c:v>62443.099999999991</c:v>
                </c:pt>
                <c:pt idx="60">
                  <c:v>62036.899999999987</c:v>
                </c:pt>
                <c:pt idx="61">
                  <c:v>62385.39999999998</c:v>
                </c:pt>
                <c:pt idx="62">
                  <c:v>62131.599999999991</c:v>
                </c:pt>
                <c:pt idx="63">
                  <c:v>61220.69999999999</c:v>
                </c:pt>
                <c:pt idx="64">
                  <c:v>61075.299999999988</c:v>
                </c:pt>
                <c:pt idx="65">
                  <c:v>61359.199999999983</c:v>
                </c:pt>
                <c:pt idx="66">
                  <c:v>62094.699999999983</c:v>
                </c:pt>
                <c:pt idx="67">
                  <c:v>62018.999999999985</c:v>
                </c:pt>
                <c:pt idx="68">
                  <c:v>62069.599999999991</c:v>
                </c:pt>
                <c:pt idx="69">
                  <c:v>63838.099999999991</c:v>
                </c:pt>
                <c:pt idx="70">
                  <c:v>65932.299999999988</c:v>
                </c:pt>
                <c:pt idx="71">
                  <c:v>64681.599999999991</c:v>
                </c:pt>
                <c:pt idx="72">
                  <c:v>65016.299999999988</c:v>
                </c:pt>
                <c:pt idx="73">
                  <c:v>64530.099999999984</c:v>
                </c:pt>
                <c:pt idx="74">
                  <c:v>64216.899999999994</c:v>
                </c:pt>
                <c:pt idx="75">
                  <c:v>64058.799999999988</c:v>
                </c:pt>
                <c:pt idx="76">
                  <c:v>64319.599999999977</c:v>
                </c:pt>
                <c:pt idx="77">
                  <c:v>63791.39999999998</c:v>
                </c:pt>
                <c:pt idx="78">
                  <c:v>62714.199999999975</c:v>
                </c:pt>
                <c:pt idx="79">
                  <c:v>62232.499999999993</c:v>
                </c:pt>
                <c:pt idx="80">
                  <c:v>62113.499999999985</c:v>
                </c:pt>
                <c:pt idx="81">
                  <c:v>61190.299999999988</c:v>
                </c:pt>
                <c:pt idx="82">
                  <c:v>59693.499999999985</c:v>
                </c:pt>
                <c:pt idx="83">
                  <c:v>60162.099999999984</c:v>
                </c:pt>
                <c:pt idx="84">
                  <c:v>57918.69999999999</c:v>
                </c:pt>
                <c:pt idx="85">
                  <c:v>57450.7</c:v>
                </c:pt>
                <c:pt idx="86">
                  <c:v>57575.9</c:v>
                </c:pt>
                <c:pt idx="87">
                  <c:v>58387.500000000007</c:v>
                </c:pt>
                <c:pt idx="88">
                  <c:v>57851.61</c:v>
                </c:pt>
                <c:pt idx="89">
                  <c:v>57490.61</c:v>
                </c:pt>
                <c:pt idx="90">
                  <c:v>58380.009999999995</c:v>
                </c:pt>
                <c:pt idx="91">
                  <c:v>58837.61</c:v>
                </c:pt>
                <c:pt idx="92">
                  <c:v>59033.709999999992</c:v>
                </c:pt>
                <c:pt idx="93">
                  <c:v>58331.61</c:v>
                </c:pt>
                <c:pt idx="94">
                  <c:v>59551.909999999996</c:v>
                </c:pt>
                <c:pt idx="95">
                  <c:v>59785.609999999986</c:v>
                </c:pt>
                <c:pt idx="96">
                  <c:v>62373.709999999992</c:v>
                </c:pt>
                <c:pt idx="97">
                  <c:v>63396.909999999996</c:v>
                </c:pt>
                <c:pt idx="98">
                  <c:v>62928.51</c:v>
                </c:pt>
                <c:pt idx="99">
                  <c:v>62685.61</c:v>
                </c:pt>
                <c:pt idx="100">
                  <c:v>63087.6</c:v>
                </c:pt>
                <c:pt idx="101">
                  <c:v>63094.6</c:v>
                </c:pt>
                <c:pt idx="102">
                  <c:v>61602.2</c:v>
                </c:pt>
                <c:pt idx="103">
                  <c:v>61778.2</c:v>
                </c:pt>
                <c:pt idx="104">
                  <c:v>60187</c:v>
                </c:pt>
                <c:pt idx="105">
                  <c:v>59041.900000000009</c:v>
                </c:pt>
                <c:pt idx="106">
                  <c:v>57516.5</c:v>
                </c:pt>
                <c:pt idx="107">
                  <c:v>57857.2</c:v>
                </c:pt>
                <c:pt idx="108">
                  <c:v>56148.700000000004</c:v>
                </c:pt>
                <c:pt idx="109">
                  <c:v>54689.3</c:v>
                </c:pt>
                <c:pt idx="110">
                  <c:v>54912.900000000009</c:v>
                </c:pt>
                <c:pt idx="111">
                  <c:v>54570.1</c:v>
                </c:pt>
                <c:pt idx="112">
                  <c:v>54049.7</c:v>
                </c:pt>
                <c:pt idx="113">
                  <c:v>54290.1</c:v>
                </c:pt>
                <c:pt idx="114">
                  <c:v>54873.000000000007</c:v>
                </c:pt>
                <c:pt idx="115">
                  <c:v>53966.5</c:v>
                </c:pt>
                <c:pt idx="116">
                  <c:v>53861.3</c:v>
                </c:pt>
                <c:pt idx="117">
                  <c:v>53987.600000000006</c:v>
                </c:pt>
                <c:pt idx="118">
                  <c:v>52966.500000000015</c:v>
                </c:pt>
                <c:pt idx="119">
                  <c:v>50659.000000000007</c:v>
                </c:pt>
                <c:pt idx="120">
                  <c:v>50266.1</c:v>
                </c:pt>
                <c:pt idx="121">
                  <c:v>50896.399999999994</c:v>
                </c:pt>
                <c:pt idx="122">
                  <c:v>49689.500000000007</c:v>
                </c:pt>
                <c:pt idx="123">
                  <c:v>49029.599999999999</c:v>
                </c:pt>
                <c:pt idx="124">
                  <c:v>49101.599999999999</c:v>
                </c:pt>
                <c:pt idx="125">
                  <c:v>48985.5</c:v>
                </c:pt>
                <c:pt idx="126">
                  <c:v>49105.599999999999</c:v>
                </c:pt>
                <c:pt idx="127">
                  <c:v>49048.3</c:v>
                </c:pt>
                <c:pt idx="128">
                  <c:v>49708.7</c:v>
                </c:pt>
                <c:pt idx="129">
                  <c:v>44551.1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6187256"/>
        <c:axId val="996184512"/>
        <c:axId val="0"/>
      </c:bar3DChart>
      <c:catAx>
        <c:axId val="996187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6184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96184512"/>
        <c:scaling>
          <c:orientation val="minMax"/>
          <c:min val="5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6187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985576923076927"/>
          <c:y val="0.48635431117016081"/>
          <c:w val="6.4903846153846145E-2"/>
          <c:h val="6.94792338302625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'Feb15'!$C$54:$AG$54</c:f>
              <c:numCache>
                <c:formatCode>0.0</c:formatCode>
                <c:ptCount val="31"/>
                <c:pt idx="0">
                  <c:v>1.3</c:v>
                </c:pt>
                <c:pt idx="1">
                  <c:v>5.7</c:v>
                </c:pt>
                <c:pt idx="2">
                  <c:v>24.4</c:v>
                </c:pt>
                <c:pt idx="3">
                  <c:v>14.2</c:v>
                </c:pt>
                <c:pt idx="4">
                  <c:v>11.8</c:v>
                </c:pt>
                <c:pt idx="5">
                  <c:v>12.5</c:v>
                </c:pt>
                <c:pt idx="6">
                  <c:v>14</c:v>
                </c:pt>
                <c:pt idx="7">
                  <c:v>17.899999999999999</c:v>
                </c:pt>
                <c:pt idx="8">
                  <c:v>29.9</c:v>
                </c:pt>
                <c:pt idx="9">
                  <c:v>43.8</c:v>
                </c:pt>
                <c:pt idx="10">
                  <c:v>43</c:v>
                </c:pt>
                <c:pt idx="11">
                  <c:v>51.7</c:v>
                </c:pt>
                <c:pt idx="12">
                  <c:v>42.4</c:v>
                </c:pt>
                <c:pt idx="13">
                  <c:v>35.9</c:v>
                </c:pt>
                <c:pt idx="14">
                  <c:v>41.1</c:v>
                </c:pt>
                <c:pt idx="15">
                  <c:v>38.700000000000003</c:v>
                </c:pt>
                <c:pt idx="16">
                  <c:v>29.3</c:v>
                </c:pt>
                <c:pt idx="17">
                  <c:v>13.3</c:v>
                </c:pt>
                <c:pt idx="18">
                  <c:v>56.7</c:v>
                </c:pt>
                <c:pt idx="19">
                  <c:v>58.3</c:v>
                </c:pt>
                <c:pt idx="20">
                  <c:v>12.5</c:v>
                </c:pt>
                <c:pt idx="21">
                  <c:v>2.4</c:v>
                </c:pt>
                <c:pt idx="22">
                  <c:v>3.4</c:v>
                </c:pt>
                <c:pt idx="23">
                  <c:v>22.2</c:v>
                </c:pt>
                <c:pt idx="24">
                  <c:v>62.2</c:v>
                </c:pt>
                <c:pt idx="25">
                  <c:v>60.6</c:v>
                </c:pt>
                <c:pt idx="26">
                  <c:v>5.8</c:v>
                </c:pt>
                <c:pt idx="27">
                  <c:v>27.6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'Feb15'!$C$55:$AG$55</c:f>
              <c:numCache>
                <c:formatCode>0.0</c:formatCode>
                <c:ptCount val="31"/>
                <c:pt idx="0">
                  <c:v>0.8</c:v>
                </c:pt>
                <c:pt idx="1">
                  <c:v>2.2999999999999998</c:v>
                </c:pt>
                <c:pt idx="2">
                  <c:v>9.8000000000000007</c:v>
                </c:pt>
                <c:pt idx="3">
                  <c:v>7.6</c:v>
                </c:pt>
                <c:pt idx="4">
                  <c:v>6.1</c:v>
                </c:pt>
                <c:pt idx="5">
                  <c:v>7.5</c:v>
                </c:pt>
                <c:pt idx="6">
                  <c:v>7.6</c:v>
                </c:pt>
                <c:pt idx="7">
                  <c:v>10</c:v>
                </c:pt>
                <c:pt idx="8">
                  <c:v>18.399999999999999</c:v>
                </c:pt>
                <c:pt idx="9">
                  <c:v>28</c:v>
                </c:pt>
                <c:pt idx="10">
                  <c:v>32.799999999999997</c:v>
                </c:pt>
                <c:pt idx="11">
                  <c:v>40.799999999999997</c:v>
                </c:pt>
                <c:pt idx="12">
                  <c:v>39.200000000000003</c:v>
                </c:pt>
                <c:pt idx="13">
                  <c:v>35.5</c:v>
                </c:pt>
                <c:pt idx="14">
                  <c:v>40.6</c:v>
                </c:pt>
                <c:pt idx="15">
                  <c:v>37.9</c:v>
                </c:pt>
                <c:pt idx="16">
                  <c:v>28.8</c:v>
                </c:pt>
                <c:pt idx="17">
                  <c:v>13</c:v>
                </c:pt>
                <c:pt idx="18">
                  <c:v>56</c:v>
                </c:pt>
                <c:pt idx="19">
                  <c:v>57.9</c:v>
                </c:pt>
                <c:pt idx="20">
                  <c:v>12.3</c:v>
                </c:pt>
                <c:pt idx="21">
                  <c:v>2.2999999999999998</c:v>
                </c:pt>
                <c:pt idx="22">
                  <c:v>3.2</c:v>
                </c:pt>
                <c:pt idx="23">
                  <c:v>21.4</c:v>
                </c:pt>
                <c:pt idx="24">
                  <c:v>60.8</c:v>
                </c:pt>
                <c:pt idx="25">
                  <c:v>60.9</c:v>
                </c:pt>
                <c:pt idx="26">
                  <c:v>5.8</c:v>
                </c:pt>
                <c:pt idx="27">
                  <c:v>27.1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'Feb15'!$C$56:$AG$56</c:f>
              <c:numCache>
                <c:formatCode>0.0</c:formatCode>
                <c:ptCount val="31"/>
                <c:pt idx="0">
                  <c:v>1.3</c:v>
                </c:pt>
                <c:pt idx="1">
                  <c:v>3.9</c:v>
                </c:pt>
                <c:pt idx="2">
                  <c:v>18.399999999999999</c:v>
                </c:pt>
                <c:pt idx="3">
                  <c:v>10.199999999999999</c:v>
                </c:pt>
                <c:pt idx="4">
                  <c:v>8.9</c:v>
                </c:pt>
                <c:pt idx="5">
                  <c:v>9.5</c:v>
                </c:pt>
                <c:pt idx="6">
                  <c:v>9.6999999999999993</c:v>
                </c:pt>
                <c:pt idx="7">
                  <c:v>12.2</c:v>
                </c:pt>
                <c:pt idx="8">
                  <c:v>20.7</c:v>
                </c:pt>
                <c:pt idx="9">
                  <c:v>33.5</c:v>
                </c:pt>
                <c:pt idx="10">
                  <c:v>32.5</c:v>
                </c:pt>
                <c:pt idx="11">
                  <c:v>35.1</c:v>
                </c:pt>
                <c:pt idx="12">
                  <c:v>34.4</c:v>
                </c:pt>
                <c:pt idx="13">
                  <c:v>29.4</c:v>
                </c:pt>
                <c:pt idx="14">
                  <c:v>33.1</c:v>
                </c:pt>
                <c:pt idx="15">
                  <c:v>31.8</c:v>
                </c:pt>
                <c:pt idx="16">
                  <c:v>26.1</c:v>
                </c:pt>
                <c:pt idx="17">
                  <c:v>12.9</c:v>
                </c:pt>
                <c:pt idx="18">
                  <c:v>49.4</c:v>
                </c:pt>
                <c:pt idx="19">
                  <c:v>50.8</c:v>
                </c:pt>
                <c:pt idx="20">
                  <c:v>12.1</c:v>
                </c:pt>
                <c:pt idx="21">
                  <c:v>2.2999999999999998</c:v>
                </c:pt>
                <c:pt idx="22">
                  <c:v>3.1</c:v>
                </c:pt>
                <c:pt idx="23">
                  <c:v>21.2</c:v>
                </c:pt>
                <c:pt idx="24">
                  <c:v>53.8</c:v>
                </c:pt>
                <c:pt idx="25">
                  <c:v>54.7</c:v>
                </c:pt>
                <c:pt idx="26">
                  <c:v>5.7</c:v>
                </c:pt>
                <c:pt idx="27">
                  <c:v>26.6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'Feb15'!$C$57:$AG$57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0.3</c:v>
                </c:pt>
                <c:pt idx="3">
                  <c:v>0.3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</c:v>
                </c:pt>
                <c:pt idx="8">
                  <c:v>0.4</c:v>
                </c:pt>
                <c:pt idx="9">
                  <c:v>0.9</c:v>
                </c:pt>
                <c:pt idx="10">
                  <c:v>1.1000000000000001</c:v>
                </c:pt>
                <c:pt idx="11">
                  <c:v>1.5</c:v>
                </c:pt>
                <c:pt idx="12">
                  <c:v>3.8</c:v>
                </c:pt>
                <c:pt idx="13">
                  <c:v>6.9</c:v>
                </c:pt>
                <c:pt idx="14">
                  <c:v>12.2</c:v>
                </c:pt>
                <c:pt idx="15">
                  <c:v>14.4</c:v>
                </c:pt>
                <c:pt idx="16">
                  <c:v>12.6</c:v>
                </c:pt>
                <c:pt idx="17">
                  <c:v>6.7</c:v>
                </c:pt>
                <c:pt idx="18">
                  <c:v>22.3</c:v>
                </c:pt>
                <c:pt idx="19">
                  <c:v>26.9</c:v>
                </c:pt>
                <c:pt idx="20">
                  <c:v>6.3</c:v>
                </c:pt>
                <c:pt idx="21">
                  <c:v>1.7</c:v>
                </c:pt>
                <c:pt idx="22">
                  <c:v>2.7</c:v>
                </c:pt>
                <c:pt idx="23">
                  <c:v>7</c:v>
                </c:pt>
                <c:pt idx="24">
                  <c:v>25.7</c:v>
                </c:pt>
                <c:pt idx="25">
                  <c:v>30.5</c:v>
                </c:pt>
                <c:pt idx="26">
                  <c:v>3</c:v>
                </c:pt>
                <c:pt idx="27">
                  <c:v>13.3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9463528"/>
        <c:axId val="849465096"/>
      </c:barChart>
      <c:catAx>
        <c:axId val="849463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65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49465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6352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'Aug22'!$C$54:$AG$54</c:f>
              <c:numCache>
                <c:formatCode>0.0</c:formatCode>
                <c:ptCount val="31"/>
                <c:pt idx="0">
                  <c:v>81.5</c:v>
                </c:pt>
                <c:pt idx="1">
                  <c:v>90.2</c:v>
                </c:pt>
                <c:pt idx="2">
                  <c:v>89</c:v>
                </c:pt>
                <c:pt idx="3">
                  <c:v>78.400000000000006</c:v>
                </c:pt>
                <c:pt idx="4">
                  <c:v>63.8</c:v>
                </c:pt>
                <c:pt idx="5">
                  <c:v>69.2</c:v>
                </c:pt>
                <c:pt idx="6">
                  <c:v>28.6</c:v>
                </c:pt>
                <c:pt idx="7">
                  <c:v>85.8</c:v>
                </c:pt>
                <c:pt idx="8">
                  <c:v>90.9</c:v>
                </c:pt>
                <c:pt idx="9">
                  <c:v>89.1</c:v>
                </c:pt>
                <c:pt idx="10">
                  <c:v>86.7</c:v>
                </c:pt>
                <c:pt idx="11">
                  <c:v>89.4</c:v>
                </c:pt>
                <c:pt idx="12">
                  <c:v>89.4</c:v>
                </c:pt>
                <c:pt idx="13">
                  <c:v>41.6</c:v>
                </c:pt>
                <c:pt idx="14">
                  <c:v>46.7</c:v>
                </c:pt>
                <c:pt idx="15">
                  <c:v>82.8</c:v>
                </c:pt>
                <c:pt idx="16">
                  <c:v>53.7</c:v>
                </c:pt>
                <c:pt idx="17">
                  <c:v>31</c:v>
                </c:pt>
                <c:pt idx="18">
                  <c:v>13</c:v>
                </c:pt>
                <c:pt idx="19">
                  <c:v>68.900000000000006</c:v>
                </c:pt>
                <c:pt idx="20">
                  <c:v>82.7</c:v>
                </c:pt>
                <c:pt idx="21">
                  <c:v>85.8</c:v>
                </c:pt>
                <c:pt idx="22">
                  <c:v>84.6</c:v>
                </c:pt>
                <c:pt idx="23">
                  <c:v>78.2</c:v>
                </c:pt>
                <c:pt idx="24">
                  <c:v>80.2</c:v>
                </c:pt>
                <c:pt idx="25">
                  <c:v>40.200000000000003</c:v>
                </c:pt>
                <c:pt idx="26">
                  <c:v>79.599999999999994</c:v>
                </c:pt>
                <c:pt idx="27">
                  <c:v>81.5</c:v>
                </c:pt>
                <c:pt idx="28">
                  <c:v>77.599999999999994</c:v>
                </c:pt>
                <c:pt idx="29">
                  <c:v>53</c:v>
                </c:pt>
                <c:pt idx="30">
                  <c:v>77.400000000000006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'Aug22'!$C$55:$AG$55</c:f>
              <c:numCache>
                <c:formatCode>0.0</c:formatCode>
                <c:ptCount val="31"/>
                <c:pt idx="0">
                  <c:v>83.4</c:v>
                </c:pt>
                <c:pt idx="1">
                  <c:v>90</c:v>
                </c:pt>
                <c:pt idx="2">
                  <c:v>89</c:v>
                </c:pt>
                <c:pt idx="3">
                  <c:v>79.2</c:v>
                </c:pt>
                <c:pt idx="4">
                  <c:v>65.5</c:v>
                </c:pt>
                <c:pt idx="5">
                  <c:v>70.2</c:v>
                </c:pt>
                <c:pt idx="6">
                  <c:v>30</c:v>
                </c:pt>
                <c:pt idx="7">
                  <c:v>85.8</c:v>
                </c:pt>
                <c:pt idx="8">
                  <c:v>90.7</c:v>
                </c:pt>
                <c:pt idx="9">
                  <c:v>89.2</c:v>
                </c:pt>
                <c:pt idx="10">
                  <c:v>86.9</c:v>
                </c:pt>
                <c:pt idx="11">
                  <c:v>89</c:v>
                </c:pt>
                <c:pt idx="12">
                  <c:v>89.1</c:v>
                </c:pt>
                <c:pt idx="13">
                  <c:v>43.1</c:v>
                </c:pt>
                <c:pt idx="14">
                  <c:v>47</c:v>
                </c:pt>
                <c:pt idx="15">
                  <c:v>82.9</c:v>
                </c:pt>
                <c:pt idx="16">
                  <c:v>55.1</c:v>
                </c:pt>
                <c:pt idx="17">
                  <c:v>32.5</c:v>
                </c:pt>
                <c:pt idx="18">
                  <c:v>14.5</c:v>
                </c:pt>
                <c:pt idx="19">
                  <c:v>69</c:v>
                </c:pt>
                <c:pt idx="20">
                  <c:v>84.2</c:v>
                </c:pt>
                <c:pt idx="21">
                  <c:v>85.8</c:v>
                </c:pt>
                <c:pt idx="22">
                  <c:v>84.9</c:v>
                </c:pt>
                <c:pt idx="23">
                  <c:v>78.599999999999994</c:v>
                </c:pt>
                <c:pt idx="24">
                  <c:v>81</c:v>
                </c:pt>
                <c:pt idx="25">
                  <c:v>41.9</c:v>
                </c:pt>
                <c:pt idx="26">
                  <c:v>79.599999999999994</c:v>
                </c:pt>
                <c:pt idx="27">
                  <c:v>81.400000000000006</c:v>
                </c:pt>
                <c:pt idx="28">
                  <c:v>78.099999999999994</c:v>
                </c:pt>
                <c:pt idx="29">
                  <c:v>54.5</c:v>
                </c:pt>
                <c:pt idx="30">
                  <c:v>77.599999999999994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'Aug22'!$C$56:$AG$56</c:f>
              <c:numCache>
                <c:formatCode>0.0</c:formatCode>
                <c:ptCount val="31"/>
                <c:pt idx="0">
                  <c:v>82.3</c:v>
                </c:pt>
                <c:pt idx="1">
                  <c:v>85.7</c:v>
                </c:pt>
                <c:pt idx="2">
                  <c:v>84.8</c:v>
                </c:pt>
                <c:pt idx="3">
                  <c:v>77.5</c:v>
                </c:pt>
                <c:pt idx="4">
                  <c:v>64.099999999999994</c:v>
                </c:pt>
                <c:pt idx="5">
                  <c:v>69.7</c:v>
                </c:pt>
                <c:pt idx="6">
                  <c:v>29.6</c:v>
                </c:pt>
                <c:pt idx="7">
                  <c:v>80.599999999999994</c:v>
                </c:pt>
                <c:pt idx="8">
                  <c:v>85.9</c:v>
                </c:pt>
                <c:pt idx="9">
                  <c:v>84.4</c:v>
                </c:pt>
                <c:pt idx="10">
                  <c:v>82.4</c:v>
                </c:pt>
                <c:pt idx="11">
                  <c:v>84.4</c:v>
                </c:pt>
                <c:pt idx="12">
                  <c:v>84</c:v>
                </c:pt>
                <c:pt idx="13">
                  <c:v>42.8</c:v>
                </c:pt>
                <c:pt idx="14">
                  <c:v>45.5</c:v>
                </c:pt>
                <c:pt idx="15">
                  <c:v>78.3</c:v>
                </c:pt>
                <c:pt idx="16">
                  <c:v>54.9</c:v>
                </c:pt>
                <c:pt idx="17">
                  <c:v>32.299999999999997</c:v>
                </c:pt>
                <c:pt idx="18">
                  <c:v>14.3</c:v>
                </c:pt>
                <c:pt idx="19">
                  <c:v>62.8</c:v>
                </c:pt>
                <c:pt idx="20">
                  <c:v>80.099999999999994</c:v>
                </c:pt>
                <c:pt idx="21">
                  <c:v>80.599999999999994</c:v>
                </c:pt>
                <c:pt idx="22">
                  <c:v>79.7</c:v>
                </c:pt>
                <c:pt idx="23">
                  <c:v>75.3</c:v>
                </c:pt>
                <c:pt idx="24">
                  <c:v>76</c:v>
                </c:pt>
                <c:pt idx="25">
                  <c:v>42</c:v>
                </c:pt>
                <c:pt idx="26">
                  <c:v>74.5</c:v>
                </c:pt>
                <c:pt idx="27">
                  <c:v>76.5</c:v>
                </c:pt>
                <c:pt idx="28">
                  <c:v>73.3</c:v>
                </c:pt>
                <c:pt idx="29">
                  <c:v>54</c:v>
                </c:pt>
                <c:pt idx="30">
                  <c:v>72.400000000000006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'Aug22'!$C$57:$AG$57</c:f>
              <c:numCache>
                <c:formatCode>0.0</c:formatCode>
                <c:ptCount val="31"/>
                <c:pt idx="0">
                  <c:v>45.6</c:v>
                </c:pt>
                <c:pt idx="1">
                  <c:v>47.1</c:v>
                </c:pt>
                <c:pt idx="2">
                  <c:v>47.4</c:v>
                </c:pt>
                <c:pt idx="3">
                  <c:v>44.8</c:v>
                </c:pt>
                <c:pt idx="4">
                  <c:v>33.1</c:v>
                </c:pt>
                <c:pt idx="5">
                  <c:v>35.799999999999997</c:v>
                </c:pt>
                <c:pt idx="6">
                  <c:v>14.7</c:v>
                </c:pt>
                <c:pt idx="7">
                  <c:v>43.6</c:v>
                </c:pt>
                <c:pt idx="8">
                  <c:v>31.3</c:v>
                </c:pt>
                <c:pt idx="9">
                  <c:v>46.6</c:v>
                </c:pt>
                <c:pt idx="10">
                  <c:v>45.9</c:v>
                </c:pt>
                <c:pt idx="11">
                  <c:v>47</c:v>
                </c:pt>
                <c:pt idx="12">
                  <c:v>47.7</c:v>
                </c:pt>
                <c:pt idx="13">
                  <c:v>25.1</c:v>
                </c:pt>
                <c:pt idx="14">
                  <c:v>29.9</c:v>
                </c:pt>
                <c:pt idx="15">
                  <c:v>44.8</c:v>
                </c:pt>
                <c:pt idx="16">
                  <c:v>32</c:v>
                </c:pt>
                <c:pt idx="17">
                  <c:v>20.5</c:v>
                </c:pt>
                <c:pt idx="18">
                  <c:v>7.4</c:v>
                </c:pt>
                <c:pt idx="19">
                  <c:v>32.700000000000003</c:v>
                </c:pt>
                <c:pt idx="20">
                  <c:v>45.2</c:v>
                </c:pt>
                <c:pt idx="21">
                  <c:v>45.8</c:v>
                </c:pt>
                <c:pt idx="22">
                  <c:v>45.1</c:v>
                </c:pt>
                <c:pt idx="23">
                  <c:v>43.7</c:v>
                </c:pt>
                <c:pt idx="24">
                  <c:v>43.6</c:v>
                </c:pt>
                <c:pt idx="25">
                  <c:v>24.6</c:v>
                </c:pt>
                <c:pt idx="26">
                  <c:v>39.9</c:v>
                </c:pt>
                <c:pt idx="27">
                  <c:v>39.700000000000003</c:v>
                </c:pt>
                <c:pt idx="28">
                  <c:v>41.7</c:v>
                </c:pt>
                <c:pt idx="29">
                  <c:v>30.5</c:v>
                </c:pt>
                <c:pt idx="30">
                  <c:v>36.6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48000"/>
        <c:axId val="1023245256"/>
      </c:barChart>
      <c:catAx>
        <c:axId val="10232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5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45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800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'Sep22'!$C$3:$AG$3</c:f>
              <c:numCache>
                <c:formatCode>0.0</c:formatCode>
                <c:ptCount val="31"/>
                <c:pt idx="0">
                  <c:v>41.3</c:v>
                </c:pt>
                <c:pt idx="1">
                  <c:v>43</c:v>
                </c:pt>
                <c:pt idx="2">
                  <c:v>53.2</c:v>
                </c:pt>
                <c:pt idx="3">
                  <c:v>39</c:v>
                </c:pt>
                <c:pt idx="4">
                  <c:v>37.9</c:v>
                </c:pt>
                <c:pt idx="5">
                  <c:v>51.1</c:v>
                </c:pt>
                <c:pt idx="6">
                  <c:v>51.6</c:v>
                </c:pt>
                <c:pt idx="7">
                  <c:v>52.8</c:v>
                </c:pt>
                <c:pt idx="8">
                  <c:v>49.6</c:v>
                </c:pt>
                <c:pt idx="9">
                  <c:v>52.6</c:v>
                </c:pt>
                <c:pt idx="10">
                  <c:v>38.700000000000003</c:v>
                </c:pt>
                <c:pt idx="11">
                  <c:v>37.9</c:v>
                </c:pt>
                <c:pt idx="12">
                  <c:v>37.1</c:v>
                </c:pt>
                <c:pt idx="13">
                  <c:v>48.3</c:v>
                </c:pt>
                <c:pt idx="14">
                  <c:v>35.9</c:v>
                </c:pt>
                <c:pt idx="15">
                  <c:v>49.8</c:v>
                </c:pt>
                <c:pt idx="16">
                  <c:v>53.6</c:v>
                </c:pt>
                <c:pt idx="17">
                  <c:v>38.9</c:v>
                </c:pt>
                <c:pt idx="18">
                  <c:v>43.8</c:v>
                </c:pt>
                <c:pt idx="19">
                  <c:v>41.2</c:v>
                </c:pt>
                <c:pt idx="20">
                  <c:v>39.9</c:v>
                </c:pt>
                <c:pt idx="21">
                  <c:v>36.700000000000003</c:v>
                </c:pt>
                <c:pt idx="22">
                  <c:v>39.6</c:v>
                </c:pt>
                <c:pt idx="23">
                  <c:v>51.5</c:v>
                </c:pt>
                <c:pt idx="24">
                  <c:v>28</c:v>
                </c:pt>
                <c:pt idx="25">
                  <c:v>39.299999999999997</c:v>
                </c:pt>
                <c:pt idx="26">
                  <c:v>50</c:v>
                </c:pt>
                <c:pt idx="27">
                  <c:v>27.5</c:v>
                </c:pt>
                <c:pt idx="28">
                  <c:v>27.4</c:v>
                </c:pt>
                <c:pt idx="29">
                  <c:v>31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'Sep22'!$C$4:$AG$4</c:f>
              <c:numCache>
                <c:formatCode>0.0</c:formatCode>
                <c:ptCount val="31"/>
                <c:pt idx="0">
                  <c:v>257.60000000000002</c:v>
                </c:pt>
                <c:pt idx="1">
                  <c:v>183.10000000000002</c:v>
                </c:pt>
                <c:pt idx="2">
                  <c:v>181.29999999999998</c:v>
                </c:pt>
                <c:pt idx="3">
                  <c:v>276.39999999999998</c:v>
                </c:pt>
                <c:pt idx="4">
                  <c:v>263.59999999999997</c:v>
                </c:pt>
                <c:pt idx="5">
                  <c:v>189.29999999999998</c:v>
                </c:pt>
                <c:pt idx="6">
                  <c:v>165.5</c:v>
                </c:pt>
                <c:pt idx="7">
                  <c:v>259.5</c:v>
                </c:pt>
                <c:pt idx="8">
                  <c:v>233.59999999999997</c:v>
                </c:pt>
                <c:pt idx="9">
                  <c:v>140.80000000000001</c:v>
                </c:pt>
                <c:pt idx="10">
                  <c:v>264</c:v>
                </c:pt>
                <c:pt idx="11">
                  <c:v>256.09999999999997</c:v>
                </c:pt>
                <c:pt idx="12">
                  <c:v>187.29999999999998</c:v>
                </c:pt>
                <c:pt idx="13">
                  <c:v>139.1</c:v>
                </c:pt>
                <c:pt idx="14">
                  <c:v>82.600000000000009</c:v>
                </c:pt>
                <c:pt idx="15">
                  <c:v>120.30000000000001</c:v>
                </c:pt>
                <c:pt idx="16">
                  <c:v>190.6</c:v>
                </c:pt>
                <c:pt idx="17">
                  <c:v>226.7</c:v>
                </c:pt>
                <c:pt idx="18">
                  <c:v>240.3</c:v>
                </c:pt>
                <c:pt idx="19">
                  <c:v>252</c:v>
                </c:pt>
                <c:pt idx="20">
                  <c:v>215.39999999999998</c:v>
                </c:pt>
                <c:pt idx="21">
                  <c:v>239.3</c:v>
                </c:pt>
                <c:pt idx="22">
                  <c:v>193.8</c:v>
                </c:pt>
                <c:pt idx="23">
                  <c:v>92.8</c:v>
                </c:pt>
                <c:pt idx="24">
                  <c:v>76</c:v>
                </c:pt>
                <c:pt idx="25">
                  <c:v>97.5</c:v>
                </c:pt>
                <c:pt idx="26">
                  <c:v>117.29999999999998</c:v>
                </c:pt>
                <c:pt idx="27">
                  <c:v>44.1</c:v>
                </c:pt>
                <c:pt idx="28">
                  <c:v>82.2</c:v>
                </c:pt>
                <c:pt idx="29">
                  <c:v>75.5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44080"/>
        <c:axId val="1023241728"/>
        <c:axId val="1017462336"/>
      </c:bar3DChart>
      <c:catAx>
        <c:axId val="102324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17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4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4080"/>
        <c:crossesAt val="1"/>
        <c:crossBetween val="between"/>
      </c:valAx>
      <c:serAx>
        <c:axId val="101746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417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'Sep22'!$C$54:$AG$54</c:f>
              <c:numCache>
                <c:formatCode>0.0</c:formatCode>
                <c:ptCount val="31"/>
                <c:pt idx="0">
                  <c:v>75.099999999999994</c:v>
                </c:pt>
                <c:pt idx="1">
                  <c:v>48.9</c:v>
                </c:pt>
                <c:pt idx="2">
                  <c:v>54.7</c:v>
                </c:pt>
                <c:pt idx="3">
                  <c:v>79.8</c:v>
                </c:pt>
                <c:pt idx="4">
                  <c:v>76.599999999999994</c:v>
                </c:pt>
                <c:pt idx="5">
                  <c:v>53.7</c:v>
                </c:pt>
                <c:pt idx="6">
                  <c:v>45.8</c:v>
                </c:pt>
                <c:pt idx="7">
                  <c:v>75.5</c:v>
                </c:pt>
                <c:pt idx="8">
                  <c:v>66.7</c:v>
                </c:pt>
                <c:pt idx="9">
                  <c:v>39.4</c:v>
                </c:pt>
                <c:pt idx="10">
                  <c:v>76.099999999999994</c:v>
                </c:pt>
                <c:pt idx="11">
                  <c:v>73.099999999999994</c:v>
                </c:pt>
                <c:pt idx="12">
                  <c:v>51.5</c:v>
                </c:pt>
                <c:pt idx="13">
                  <c:v>40.700000000000003</c:v>
                </c:pt>
                <c:pt idx="14">
                  <c:v>22.8</c:v>
                </c:pt>
                <c:pt idx="15">
                  <c:v>33.1</c:v>
                </c:pt>
                <c:pt idx="16">
                  <c:v>58</c:v>
                </c:pt>
                <c:pt idx="17">
                  <c:v>62.2</c:v>
                </c:pt>
                <c:pt idx="18">
                  <c:v>67.599999999999994</c:v>
                </c:pt>
                <c:pt idx="19">
                  <c:v>72.7</c:v>
                </c:pt>
                <c:pt idx="20">
                  <c:v>59.5</c:v>
                </c:pt>
                <c:pt idx="21">
                  <c:v>69.2</c:v>
                </c:pt>
                <c:pt idx="22">
                  <c:v>53.7</c:v>
                </c:pt>
                <c:pt idx="23">
                  <c:v>26.4</c:v>
                </c:pt>
                <c:pt idx="24">
                  <c:v>21</c:v>
                </c:pt>
                <c:pt idx="25">
                  <c:v>27.1</c:v>
                </c:pt>
                <c:pt idx="26">
                  <c:v>33.200000000000003</c:v>
                </c:pt>
                <c:pt idx="27">
                  <c:v>11.6</c:v>
                </c:pt>
                <c:pt idx="28">
                  <c:v>22.6</c:v>
                </c:pt>
                <c:pt idx="29">
                  <c:v>20.6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'Sep22'!$C$55:$AG$55</c:f>
              <c:numCache>
                <c:formatCode>0.0</c:formatCode>
                <c:ptCount val="31"/>
                <c:pt idx="0">
                  <c:v>74.900000000000006</c:v>
                </c:pt>
                <c:pt idx="1">
                  <c:v>50.4</c:v>
                </c:pt>
                <c:pt idx="2">
                  <c:v>54.5</c:v>
                </c:pt>
                <c:pt idx="3">
                  <c:v>79.900000000000006</c:v>
                </c:pt>
                <c:pt idx="4">
                  <c:v>76.8</c:v>
                </c:pt>
                <c:pt idx="5">
                  <c:v>55</c:v>
                </c:pt>
                <c:pt idx="6">
                  <c:v>47.2</c:v>
                </c:pt>
                <c:pt idx="7">
                  <c:v>75.099999999999994</c:v>
                </c:pt>
                <c:pt idx="8">
                  <c:v>68</c:v>
                </c:pt>
                <c:pt idx="9">
                  <c:v>40.6</c:v>
                </c:pt>
                <c:pt idx="10">
                  <c:v>75.599999999999994</c:v>
                </c:pt>
                <c:pt idx="11">
                  <c:v>73.5</c:v>
                </c:pt>
                <c:pt idx="12">
                  <c:v>53</c:v>
                </c:pt>
                <c:pt idx="13">
                  <c:v>42</c:v>
                </c:pt>
                <c:pt idx="14">
                  <c:v>24.3</c:v>
                </c:pt>
                <c:pt idx="15">
                  <c:v>34.4</c:v>
                </c:pt>
                <c:pt idx="16">
                  <c:v>55.6</c:v>
                </c:pt>
                <c:pt idx="17">
                  <c:v>64</c:v>
                </c:pt>
                <c:pt idx="18">
                  <c:v>68.7</c:v>
                </c:pt>
                <c:pt idx="19">
                  <c:v>72.3</c:v>
                </c:pt>
                <c:pt idx="20">
                  <c:v>61.2</c:v>
                </c:pt>
                <c:pt idx="21">
                  <c:v>69</c:v>
                </c:pt>
                <c:pt idx="22">
                  <c:v>55.3</c:v>
                </c:pt>
                <c:pt idx="23">
                  <c:v>27.3</c:v>
                </c:pt>
                <c:pt idx="24">
                  <c:v>22.1</c:v>
                </c:pt>
                <c:pt idx="25">
                  <c:v>28.3</c:v>
                </c:pt>
                <c:pt idx="26">
                  <c:v>34.4</c:v>
                </c:pt>
                <c:pt idx="27">
                  <c:v>12.9</c:v>
                </c:pt>
                <c:pt idx="28">
                  <c:v>23.9</c:v>
                </c:pt>
                <c:pt idx="29">
                  <c:v>21.9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'Sep22'!$C$56:$AG$56</c:f>
              <c:numCache>
                <c:formatCode>0.0</c:formatCode>
                <c:ptCount val="31"/>
                <c:pt idx="0">
                  <c:v>71.8</c:v>
                </c:pt>
                <c:pt idx="1">
                  <c:v>50.6</c:v>
                </c:pt>
                <c:pt idx="2">
                  <c:v>48</c:v>
                </c:pt>
                <c:pt idx="3">
                  <c:v>74.599999999999994</c:v>
                </c:pt>
                <c:pt idx="4">
                  <c:v>71.7</c:v>
                </c:pt>
                <c:pt idx="5">
                  <c:v>52</c:v>
                </c:pt>
                <c:pt idx="6">
                  <c:v>47</c:v>
                </c:pt>
                <c:pt idx="7">
                  <c:v>68.900000000000006</c:v>
                </c:pt>
                <c:pt idx="8">
                  <c:v>64.2</c:v>
                </c:pt>
                <c:pt idx="9">
                  <c:v>39.5</c:v>
                </c:pt>
                <c:pt idx="10">
                  <c:v>70.900000000000006</c:v>
                </c:pt>
                <c:pt idx="11">
                  <c:v>68.8</c:v>
                </c:pt>
                <c:pt idx="12">
                  <c:v>52.2</c:v>
                </c:pt>
                <c:pt idx="13">
                  <c:v>38.200000000000003</c:v>
                </c:pt>
                <c:pt idx="14">
                  <c:v>23.6</c:v>
                </c:pt>
                <c:pt idx="15">
                  <c:v>34.200000000000003</c:v>
                </c:pt>
                <c:pt idx="16">
                  <c:v>51</c:v>
                </c:pt>
                <c:pt idx="17">
                  <c:v>62.7</c:v>
                </c:pt>
                <c:pt idx="18">
                  <c:v>65.5</c:v>
                </c:pt>
                <c:pt idx="19">
                  <c:v>67.7</c:v>
                </c:pt>
                <c:pt idx="20">
                  <c:v>59.5</c:v>
                </c:pt>
                <c:pt idx="21">
                  <c:v>64.400000000000006</c:v>
                </c:pt>
                <c:pt idx="22">
                  <c:v>54.4</c:v>
                </c:pt>
                <c:pt idx="23">
                  <c:v>25.9</c:v>
                </c:pt>
                <c:pt idx="24">
                  <c:v>21.9</c:v>
                </c:pt>
                <c:pt idx="25">
                  <c:v>27.8</c:v>
                </c:pt>
                <c:pt idx="26">
                  <c:v>33.1</c:v>
                </c:pt>
                <c:pt idx="27">
                  <c:v>12.9</c:v>
                </c:pt>
                <c:pt idx="28">
                  <c:v>23.7</c:v>
                </c:pt>
                <c:pt idx="29">
                  <c:v>21.8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'Sep22'!$C$57:$AG$57</c:f>
              <c:numCache>
                <c:formatCode>0.0</c:formatCode>
                <c:ptCount val="31"/>
                <c:pt idx="0">
                  <c:v>35.799999999999997</c:v>
                </c:pt>
                <c:pt idx="1">
                  <c:v>33.200000000000003</c:v>
                </c:pt>
                <c:pt idx="2">
                  <c:v>24.1</c:v>
                </c:pt>
                <c:pt idx="3">
                  <c:v>42.1</c:v>
                </c:pt>
                <c:pt idx="4">
                  <c:v>38.5</c:v>
                </c:pt>
                <c:pt idx="5">
                  <c:v>28.6</c:v>
                </c:pt>
                <c:pt idx="6">
                  <c:v>25.5</c:v>
                </c:pt>
                <c:pt idx="7">
                  <c:v>40</c:v>
                </c:pt>
                <c:pt idx="8">
                  <c:v>34.700000000000003</c:v>
                </c:pt>
                <c:pt idx="9">
                  <c:v>21.3</c:v>
                </c:pt>
                <c:pt idx="10">
                  <c:v>41.4</c:v>
                </c:pt>
                <c:pt idx="11">
                  <c:v>40.700000000000003</c:v>
                </c:pt>
                <c:pt idx="12">
                  <c:v>30.6</c:v>
                </c:pt>
                <c:pt idx="13">
                  <c:v>18.2</c:v>
                </c:pt>
                <c:pt idx="14">
                  <c:v>11.9</c:v>
                </c:pt>
                <c:pt idx="15">
                  <c:v>18.600000000000001</c:v>
                </c:pt>
                <c:pt idx="16">
                  <c:v>26</c:v>
                </c:pt>
                <c:pt idx="17">
                  <c:v>37.799999999999997</c:v>
                </c:pt>
                <c:pt idx="18">
                  <c:v>38.5</c:v>
                </c:pt>
                <c:pt idx="19">
                  <c:v>39.299999999999997</c:v>
                </c:pt>
                <c:pt idx="20">
                  <c:v>35.200000000000003</c:v>
                </c:pt>
                <c:pt idx="21">
                  <c:v>36.700000000000003</c:v>
                </c:pt>
                <c:pt idx="22">
                  <c:v>30.4</c:v>
                </c:pt>
                <c:pt idx="23">
                  <c:v>13.2</c:v>
                </c:pt>
                <c:pt idx="24">
                  <c:v>11</c:v>
                </c:pt>
                <c:pt idx="25">
                  <c:v>14.3</c:v>
                </c:pt>
                <c:pt idx="26">
                  <c:v>16.600000000000001</c:v>
                </c:pt>
                <c:pt idx="27">
                  <c:v>6.7</c:v>
                </c:pt>
                <c:pt idx="28">
                  <c:v>12</c:v>
                </c:pt>
                <c:pt idx="29">
                  <c:v>11.2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42120"/>
        <c:axId val="1023242512"/>
      </c:barChart>
      <c:catAx>
        <c:axId val="1023242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2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42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212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'Okt22'!$C$3:$AG$3</c:f>
              <c:numCache>
                <c:formatCode>0.0</c:formatCode>
                <c:ptCount val="31"/>
                <c:pt idx="0">
                  <c:v>10.3</c:v>
                </c:pt>
                <c:pt idx="1">
                  <c:v>49.3</c:v>
                </c:pt>
                <c:pt idx="2">
                  <c:v>49.4</c:v>
                </c:pt>
                <c:pt idx="3">
                  <c:v>35.200000000000003</c:v>
                </c:pt>
                <c:pt idx="4">
                  <c:v>33.6</c:v>
                </c:pt>
                <c:pt idx="5">
                  <c:v>33.9</c:v>
                </c:pt>
                <c:pt idx="6">
                  <c:v>41.6</c:v>
                </c:pt>
                <c:pt idx="7">
                  <c:v>20.100000000000001</c:v>
                </c:pt>
                <c:pt idx="8">
                  <c:v>35.799999999999997</c:v>
                </c:pt>
                <c:pt idx="9">
                  <c:v>44.7</c:v>
                </c:pt>
                <c:pt idx="10">
                  <c:v>35.1</c:v>
                </c:pt>
                <c:pt idx="11">
                  <c:v>42.4</c:v>
                </c:pt>
                <c:pt idx="12">
                  <c:v>24.4</c:v>
                </c:pt>
                <c:pt idx="13">
                  <c:v>27.7</c:v>
                </c:pt>
                <c:pt idx="14">
                  <c:v>41.3</c:v>
                </c:pt>
                <c:pt idx="15">
                  <c:v>36.4</c:v>
                </c:pt>
                <c:pt idx="16">
                  <c:v>30.6</c:v>
                </c:pt>
                <c:pt idx="17">
                  <c:v>30.9</c:v>
                </c:pt>
                <c:pt idx="18">
                  <c:v>31</c:v>
                </c:pt>
                <c:pt idx="19">
                  <c:v>29</c:v>
                </c:pt>
                <c:pt idx="20">
                  <c:v>16.399999999999999</c:v>
                </c:pt>
                <c:pt idx="21">
                  <c:v>30.8</c:v>
                </c:pt>
                <c:pt idx="22">
                  <c:v>33.6</c:v>
                </c:pt>
                <c:pt idx="23">
                  <c:v>9</c:v>
                </c:pt>
                <c:pt idx="24">
                  <c:v>29.4</c:v>
                </c:pt>
                <c:pt idx="25">
                  <c:v>28</c:v>
                </c:pt>
                <c:pt idx="26">
                  <c:v>27.2</c:v>
                </c:pt>
                <c:pt idx="27">
                  <c:v>31</c:v>
                </c:pt>
                <c:pt idx="28">
                  <c:v>25.1</c:v>
                </c:pt>
                <c:pt idx="29">
                  <c:v>26</c:v>
                </c:pt>
                <c:pt idx="30">
                  <c:v>28.9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'Okt22'!$C$4:$AG$4</c:f>
              <c:numCache>
                <c:formatCode>0.0</c:formatCode>
                <c:ptCount val="31"/>
                <c:pt idx="0">
                  <c:v>41.7</c:v>
                </c:pt>
                <c:pt idx="1">
                  <c:v>173.1</c:v>
                </c:pt>
                <c:pt idx="2">
                  <c:v>140.19999999999999</c:v>
                </c:pt>
                <c:pt idx="3">
                  <c:v>203.39999999999998</c:v>
                </c:pt>
                <c:pt idx="4">
                  <c:v>206.7</c:v>
                </c:pt>
                <c:pt idx="5">
                  <c:v>177</c:v>
                </c:pt>
                <c:pt idx="6">
                  <c:v>160.39999999999998</c:v>
                </c:pt>
                <c:pt idx="7">
                  <c:v>63.5</c:v>
                </c:pt>
                <c:pt idx="8">
                  <c:v>103.30000000000001</c:v>
                </c:pt>
                <c:pt idx="9">
                  <c:v>155.69999999999999</c:v>
                </c:pt>
                <c:pt idx="10">
                  <c:v>150.80000000000001</c:v>
                </c:pt>
                <c:pt idx="11">
                  <c:v>152.49999999999997</c:v>
                </c:pt>
                <c:pt idx="12">
                  <c:v>74.899999999999991</c:v>
                </c:pt>
                <c:pt idx="13">
                  <c:v>74.900000000000006</c:v>
                </c:pt>
                <c:pt idx="14">
                  <c:v>133.6</c:v>
                </c:pt>
                <c:pt idx="15">
                  <c:v>164.7</c:v>
                </c:pt>
                <c:pt idx="16">
                  <c:v>170.20000000000002</c:v>
                </c:pt>
                <c:pt idx="17">
                  <c:v>169.4</c:v>
                </c:pt>
                <c:pt idx="18">
                  <c:v>153.80000000000001</c:v>
                </c:pt>
                <c:pt idx="19">
                  <c:v>65.400000000000006</c:v>
                </c:pt>
                <c:pt idx="20">
                  <c:v>41</c:v>
                </c:pt>
                <c:pt idx="21">
                  <c:v>158.80000000000001</c:v>
                </c:pt>
                <c:pt idx="22">
                  <c:v>115.1</c:v>
                </c:pt>
                <c:pt idx="23">
                  <c:v>18</c:v>
                </c:pt>
                <c:pt idx="24">
                  <c:v>133.5</c:v>
                </c:pt>
                <c:pt idx="25">
                  <c:v>143.5</c:v>
                </c:pt>
                <c:pt idx="26">
                  <c:v>135.30000000000001</c:v>
                </c:pt>
                <c:pt idx="27">
                  <c:v>106.2</c:v>
                </c:pt>
                <c:pt idx="28">
                  <c:v>115.9</c:v>
                </c:pt>
                <c:pt idx="29">
                  <c:v>119.5</c:v>
                </c:pt>
                <c:pt idx="30">
                  <c:v>119.9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44472"/>
        <c:axId val="1023238592"/>
        <c:axId val="1017472088"/>
      </c:bar3DChart>
      <c:catAx>
        <c:axId val="102324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385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3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4472"/>
        <c:crossesAt val="1"/>
        <c:crossBetween val="between"/>
      </c:valAx>
      <c:serAx>
        <c:axId val="1017472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385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'Okt22'!$C$54:$AG$54</c:f>
              <c:numCache>
                <c:formatCode>0.0</c:formatCode>
                <c:ptCount val="31"/>
                <c:pt idx="0">
                  <c:v>10.9</c:v>
                </c:pt>
                <c:pt idx="1">
                  <c:v>52</c:v>
                </c:pt>
                <c:pt idx="2">
                  <c:v>40.4</c:v>
                </c:pt>
                <c:pt idx="3">
                  <c:v>60.8</c:v>
                </c:pt>
                <c:pt idx="4">
                  <c:v>60.5</c:v>
                </c:pt>
                <c:pt idx="5">
                  <c:v>49.7</c:v>
                </c:pt>
                <c:pt idx="6">
                  <c:v>47.4</c:v>
                </c:pt>
                <c:pt idx="7">
                  <c:v>16.899999999999999</c:v>
                </c:pt>
                <c:pt idx="8">
                  <c:v>29.3</c:v>
                </c:pt>
                <c:pt idx="9">
                  <c:v>46.5</c:v>
                </c:pt>
                <c:pt idx="10">
                  <c:v>43</c:v>
                </c:pt>
                <c:pt idx="11">
                  <c:v>46</c:v>
                </c:pt>
                <c:pt idx="12">
                  <c:v>20.399999999999999</c:v>
                </c:pt>
                <c:pt idx="13">
                  <c:v>20.399999999999999</c:v>
                </c:pt>
                <c:pt idx="14">
                  <c:v>40.9</c:v>
                </c:pt>
                <c:pt idx="15">
                  <c:v>49.9</c:v>
                </c:pt>
                <c:pt idx="16">
                  <c:v>50.4</c:v>
                </c:pt>
                <c:pt idx="17">
                  <c:v>50.4</c:v>
                </c:pt>
                <c:pt idx="18">
                  <c:v>44.5</c:v>
                </c:pt>
                <c:pt idx="19">
                  <c:v>18</c:v>
                </c:pt>
                <c:pt idx="20">
                  <c:v>10.9</c:v>
                </c:pt>
                <c:pt idx="21">
                  <c:v>47.7</c:v>
                </c:pt>
                <c:pt idx="22">
                  <c:v>32.799999999999997</c:v>
                </c:pt>
                <c:pt idx="23">
                  <c:v>4.2</c:v>
                </c:pt>
                <c:pt idx="24">
                  <c:v>38.4</c:v>
                </c:pt>
                <c:pt idx="25">
                  <c:v>42.9</c:v>
                </c:pt>
                <c:pt idx="26">
                  <c:v>39.6</c:v>
                </c:pt>
                <c:pt idx="27">
                  <c:v>30.9</c:v>
                </c:pt>
                <c:pt idx="28">
                  <c:v>33.4</c:v>
                </c:pt>
                <c:pt idx="29">
                  <c:v>35.4</c:v>
                </c:pt>
                <c:pt idx="30">
                  <c:v>36.1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'Okt22'!$C$55:$AG$55</c:f>
              <c:numCache>
                <c:formatCode>0.0</c:formatCode>
                <c:ptCount val="31"/>
                <c:pt idx="0">
                  <c:v>12.3</c:v>
                </c:pt>
                <c:pt idx="1">
                  <c:v>52.3</c:v>
                </c:pt>
                <c:pt idx="2">
                  <c:v>41.6</c:v>
                </c:pt>
                <c:pt idx="3">
                  <c:v>61.1</c:v>
                </c:pt>
                <c:pt idx="4">
                  <c:v>61</c:v>
                </c:pt>
                <c:pt idx="5">
                  <c:v>51</c:v>
                </c:pt>
                <c:pt idx="6">
                  <c:v>48.5</c:v>
                </c:pt>
                <c:pt idx="7">
                  <c:v>18.3</c:v>
                </c:pt>
                <c:pt idx="8">
                  <c:v>30.1</c:v>
                </c:pt>
                <c:pt idx="9">
                  <c:v>47.2</c:v>
                </c:pt>
                <c:pt idx="10">
                  <c:v>44.2</c:v>
                </c:pt>
                <c:pt idx="11">
                  <c:v>46.6</c:v>
                </c:pt>
                <c:pt idx="12">
                  <c:v>21.7</c:v>
                </c:pt>
                <c:pt idx="13">
                  <c:v>21.6</c:v>
                </c:pt>
                <c:pt idx="14">
                  <c:v>41.3</c:v>
                </c:pt>
                <c:pt idx="15">
                  <c:v>50.6</c:v>
                </c:pt>
                <c:pt idx="16">
                  <c:v>51.4</c:v>
                </c:pt>
                <c:pt idx="17">
                  <c:v>51.3</c:v>
                </c:pt>
                <c:pt idx="18">
                  <c:v>45.8</c:v>
                </c:pt>
                <c:pt idx="19">
                  <c:v>19.2</c:v>
                </c:pt>
                <c:pt idx="20">
                  <c:v>12.1</c:v>
                </c:pt>
                <c:pt idx="21">
                  <c:v>48.3</c:v>
                </c:pt>
                <c:pt idx="22">
                  <c:v>34</c:v>
                </c:pt>
                <c:pt idx="23">
                  <c:v>5.4</c:v>
                </c:pt>
                <c:pt idx="24">
                  <c:v>39.799999999999997</c:v>
                </c:pt>
                <c:pt idx="25">
                  <c:v>43.9</c:v>
                </c:pt>
                <c:pt idx="26">
                  <c:v>40.799999999999997</c:v>
                </c:pt>
                <c:pt idx="27">
                  <c:v>31.8</c:v>
                </c:pt>
                <c:pt idx="28">
                  <c:v>34.5</c:v>
                </c:pt>
                <c:pt idx="29">
                  <c:v>36.200000000000003</c:v>
                </c:pt>
                <c:pt idx="30">
                  <c:v>36.9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'Okt22'!$C$56:$AG$56</c:f>
              <c:numCache>
                <c:formatCode>0.0</c:formatCode>
                <c:ptCount val="31"/>
                <c:pt idx="0">
                  <c:v>12.2</c:v>
                </c:pt>
                <c:pt idx="1">
                  <c:v>46.9</c:v>
                </c:pt>
                <c:pt idx="2">
                  <c:v>39.6</c:v>
                </c:pt>
                <c:pt idx="3">
                  <c:v>54.8</c:v>
                </c:pt>
                <c:pt idx="4">
                  <c:v>55.1</c:v>
                </c:pt>
                <c:pt idx="5">
                  <c:v>49.4</c:v>
                </c:pt>
                <c:pt idx="6">
                  <c:v>44.8</c:v>
                </c:pt>
                <c:pt idx="7">
                  <c:v>18.899999999999999</c:v>
                </c:pt>
                <c:pt idx="8">
                  <c:v>29.4</c:v>
                </c:pt>
                <c:pt idx="9">
                  <c:v>41.9</c:v>
                </c:pt>
                <c:pt idx="10">
                  <c:v>43.2</c:v>
                </c:pt>
                <c:pt idx="11">
                  <c:v>41.3</c:v>
                </c:pt>
                <c:pt idx="12">
                  <c:v>21.6</c:v>
                </c:pt>
                <c:pt idx="13">
                  <c:v>21.4</c:v>
                </c:pt>
                <c:pt idx="14">
                  <c:v>35.5</c:v>
                </c:pt>
                <c:pt idx="15">
                  <c:v>45</c:v>
                </c:pt>
                <c:pt idx="16">
                  <c:v>46.5</c:v>
                </c:pt>
                <c:pt idx="17">
                  <c:v>46.3</c:v>
                </c:pt>
                <c:pt idx="18">
                  <c:v>43.1</c:v>
                </c:pt>
                <c:pt idx="19">
                  <c:v>18.7</c:v>
                </c:pt>
                <c:pt idx="20">
                  <c:v>11.9</c:v>
                </c:pt>
                <c:pt idx="21">
                  <c:v>43.4</c:v>
                </c:pt>
                <c:pt idx="22">
                  <c:v>32.9</c:v>
                </c:pt>
                <c:pt idx="23">
                  <c:v>5.4</c:v>
                </c:pt>
                <c:pt idx="24">
                  <c:v>37.9</c:v>
                </c:pt>
                <c:pt idx="25">
                  <c:v>39.799999999999997</c:v>
                </c:pt>
                <c:pt idx="26">
                  <c:v>38.1</c:v>
                </c:pt>
                <c:pt idx="27">
                  <c:v>29.8</c:v>
                </c:pt>
                <c:pt idx="28">
                  <c:v>33</c:v>
                </c:pt>
                <c:pt idx="29">
                  <c:v>32.9</c:v>
                </c:pt>
                <c:pt idx="30">
                  <c:v>33.9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'Okt22'!$C$57:$AG$57</c:f>
              <c:numCache>
                <c:formatCode>0.0</c:formatCode>
                <c:ptCount val="31"/>
                <c:pt idx="0">
                  <c:v>6.3</c:v>
                </c:pt>
                <c:pt idx="1">
                  <c:v>21.9</c:v>
                </c:pt>
                <c:pt idx="2">
                  <c:v>18.600000000000001</c:v>
                </c:pt>
                <c:pt idx="3">
                  <c:v>26.7</c:v>
                </c:pt>
                <c:pt idx="4">
                  <c:v>30.1</c:v>
                </c:pt>
                <c:pt idx="5">
                  <c:v>26.9</c:v>
                </c:pt>
                <c:pt idx="6">
                  <c:v>19.7</c:v>
                </c:pt>
                <c:pt idx="7">
                  <c:v>9.4</c:v>
                </c:pt>
                <c:pt idx="8">
                  <c:v>14.5</c:v>
                </c:pt>
                <c:pt idx="9">
                  <c:v>20.100000000000001</c:v>
                </c:pt>
                <c:pt idx="10">
                  <c:v>20.399999999999999</c:v>
                </c:pt>
                <c:pt idx="11">
                  <c:v>18.600000000000001</c:v>
                </c:pt>
                <c:pt idx="12">
                  <c:v>11.2</c:v>
                </c:pt>
                <c:pt idx="13">
                  <c:v>11.5</c:v>
                </c:pt>
                <c:pt idx="14">
                  <c:v>15.9</c:v>
                </c:pt>
                <c:pt idx="15">
                  <c:v>19.2</c:v>
                </c:pt>
                <c:pt idx="16">
                  <c:v>21.9</c:v>
                </c:pt>
                <c:pt idx="17">
                  <c:v>21.4</c:v>
                </c:pt>
                <c:pt idx="18">
                  <c:v>20.399999999999999</c:v>
                </c:pt>
                <c:pt idx="19">
                  <c:v>9.5</c:v>
                </c:pt>
                <c:pt idx="20">
                  <c:v>6.1</c:v>
                </c:pt>
                <c:pt idx="21">
                  <c:v>19.399999999999999</c:v>
                </c:pt>
                <c:pt idx="22">
                  <c:v>15.4</c:v>
                </c:pt>
                <c:pt idx="23">
                  <c:v>3</c:v>
                </c:pt>
                <c:pt idx="24">
                  <c:v>17.399999999999999</c:v>
                </c:pt>
                <c:pt idx="25">
                  <c:v>16.899999999999999</c:v>
                </c:pt>
                <c:pt idx="26">
                  <c:v>16.8</c:v>
                </c:pt>
                <c:pt idx="27">
                  <c:v>13.7</c:v>
                </c:pt>
                <c:pt idx="28">
                  <c:v>15</c:v>
                </c:pt>
                <c:pt idx="29">
                  <c:v>15</c:v>
                </c:pt>
                <c:pt idx="30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38984"/>
        <c:axId val="1023239376"/>
      </c:barChart>
      <c:catAx>
        <c:axId val="1023238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39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39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3898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'Nov22'!$C$3:$AG$3</c:f>
              <c:numCache>
                <c:formatCode>0.0</c:formatCode>
                <c:ptCount val="31"/>
                <c:pt idx="0">
                  <c:v>34.6</c:v>
                </c:pt>
                <c:pt idx="1">
                  <c:v>24.3</c:v>
                </c:pt>
                <c:pt idx="2">
                  <c:v>19.7</c:v>
                </c:pt>
                <c:pt idx="3">
                  <c:v>26.1</c:v>
                </c:pt>
                <c:pt idx="4">
                  <c:v>34.6</c:v>
                </c:pt>
                <c:pt idx="5">
                  <c:v>31.4</c:v>
                </c:pt>
                <c:pt idx="6">
                  <c:v>27.3</c:v>
                </c:pt>
                <c:pt idx="7">
                  <c:v>29.4</c:v>
                </c:pt>
                <c:pt idx="8">
                  <c:v>25.4</c:v>
                </c:pt>
                <c:pt idx="9">
                  <c:v>33.1</c:v>
                </c:pt>
                <c:pt idx="10">
                  <c:v>26.7</c:v>
                </c:pt>
                <c:pt idx="11">
                  <c:v>12.5</c:v>
                </c:pt>
                <c:pt idx="12">
                  <c:v>10.9</c:v>
                </c:pt>
                <c:pt idx="13">
                  <c:v>6.4</c:v>
                </c:pt>
                <c:pt idx="14">
                  <c:v>12.5</c:v>
                </c:pt>
                <c:pt idx="15">
                  <c:v>32.700000000000003</c:v>
                </c:pt>
                <c:pt idx="16">
                  <c:v>30.8</c:v>
                </c:pt>
                <c:pt idx="17">
                  <c:v>32.700000000000003</c:v>
                </c:pt>
                <c:pt idx="18">
                  <c:v>29.4</c:v>
                </c:pt>
                <c:pt idx="19">
                  <c:v>28.1</c:v>
                </c:pt>
                <c:pt idx="20">
                  <c:v>19.899999999999999</c:v>
                </c:pt>
                <c:pt idx="21">
                  <c:v>20.9</c:v>
                </c:pt>
                <c:pt idx="22">
                  <c:v>30.7</c:v>
                </c:pt>
                <c:pt idx="23">
                  <c:v>25.2</c:v>
                </c:pt>
                <c:pt idx="24">
                  <c:v>11.2</c:v>
                </c:pt>
                <c:pt idx="25">
                  <c:v>23.8</c:v>
                </c:pt>
                <c:pt idx="26">
                  <c:v>27.5</c:v>
                </c:pt>
                <c:pt idx="27">
                  <c:v>7.5</c:v>
                </c:pt>
                <c:pt idx="28">
                  <c:v>7</c:v>
                </c:pt>
                <c:pt idx="29">
                  <c:v>7.4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'Nov22'!$C$4:$AG$4</c:f>
              <c:numCache>
                <c:formatCode>0.0</c:formatCode>
                <c:ptCount val="31"/>
                <c:pt idx="0">
                  <c:v>78.599999999999994</c:v>
                </c:pt>
                <c:pt idx="1">
                  <c:v>84.000000000000014</c:v>
                </c:pt>
                <c:pt idx="2">
                  <c:v>58</c:v>
                </c:pt>
                <c:pt idx="3">
                  <c:v>57</c:v>
                </c:pt>
                <c:pt idx="4">
                  <c:v>74.300000000000011</c:v>
                </c:pt>
                <c:pt idx="5">
                  <c:v>97.3</c:v>
                </c:pt>
                <c:pt idx="6">
                  <c:v>122.6</c:v>
                </c:pt>
                <c:pt idx="7">
                  <c:v>111.50000000000001</c:v>
                </c:pt>
                <c:pt idx="8">
                  <c:v>25.4</c:v>
                </c:pt>
                <c:pt idx="9">
                  <c:v>113.30000000000001</c:v>
                </c:pt>
                <c:pt idx="10">
                  <c:v>100.10000000000001</c:v>
                </c:pt>
                <c:pt idx="11">
                  <c:v>52</c:v>
                </c:pt>
                <c:pt idx="12">
                  <c:v>33.9</c:v>
                </c:pt>
                <c:pt idx="13">
                  <c:v>26.8</c:v>
                </c:pt>
                <c:pt idx="14">
                  <c:v>37.300000000000004</c:v>
                </c:pt>
                <c:pt idx="15">
                  <c:v>94.4</c:v>
                </c:pt>
                <c:pt idx="16">
                  <c:v>93.100000000000009</c:v>
                </c:pt>
                <c:pt idx="17">
                  <c:v>81.600000000000009</c:v>
                </c:pt>
                <c:pt idx="18">
                  <c:v>100.2</c:v>
                </c:pt>
                <c:pt idx="19">
                  <c:v>100.2</c:v>
                </c:pt>
                <c:pt idx="20">
                  <c:v>58.5</c:v>
                </c:pt>
                <c:pt idx="21">
                  <c:v>63.900000000000006</c:v>
                </c:pt>
                <c:pt idx="22">
                  <c:v>84.000000000000014</c:v>
                </c:pt>
                <c:pt idx="23">
                  <c:v>48.9</c:v>
                </c:pt>
                <c:pt idx="24">
                  <c:v>32.700000000000003</c:v>
                </c:pt>
                <c:pt idx="25">
                  <c:v>97.699999999999989</c:v>
                </c:pt>
                <c:pt idx="26">
                  <c:v>65.5</c:v>
                </c:pt>
                <c:pt idx="27">
                  <c:v>34</c:v>
                </c:pt>
                <c:pt idx="28">
                  <c:v>29.3</c:v>
                </c:pt>
                <c:pt idx="29">
                  <c:v>19.2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40552"/>
        <c:axId val="1023240944"/>
        <c:axId val="1017471240"/>
      </c:bar3DChart>
      <c:catAx>
        <c:axId val="102324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094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4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0552"/>
        <c:crossesAt val="1"/>
        <c:crossBetween val="between"/>
      </c:valAx>
      <c:serAx>
        <c:axId val="1017471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4094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'Nov22'!$C$54:$AG$54</c:f>
              <c:numCache>
                <c:formatCode>0.0</c:formatCode>
                <c:ptCount val="31"/>
                <c:pt idx="0">
                  <c:v>22.6</c:v>
                </c:pt>
                <c:pt idx="1">
                  <c:v>25.1</c:v>
                </c:pt>
                <c:pt idx="2">
                  <c:v>15.5</c:v>
                </c:pt>
                <c:pt idx="3">
                  <c:v>15.1</c:v>
                </c:pt>
                <c:pt idx="4">
                  <c:v>20.3</c:v>
                </c:pt>
                <c:pt idx="5">
                  <c:v>27.7</c:v>
                </c:pt>
                <c:pt idx="6">
                  <c:v>37</c:v>
                </c:pt>
                <c:pt idx="7">
                  <c:v>33.200000000000003</c:v>
                </c:pt>
                <c:pt idx="8">
                  <c:v>6.4</c:v>
                </c:pt>
                <c:pt idx="9">
                  <c:v>35</c:v>
                </c:pt>
                <c:pt idx="10">
                  <c:v>29</c:v>
                </c:pt>
                <c:pt idx="11">
                  <c:v>14</c:v>
                </c:pt>
                <c:pt idx="12">
                  <c:v>8.8000000000000007</c:v>
                </c:pt>
                <c:pt idx="13">
                  <c:v>6.8</c:v>
                </c:pt>
                <c:pt idx="14">
                  <c:v>9.8000000000000007</c:v>
                </c:pt>
                <c:pt idx="15">
                  <c:v>28</c:v>
                </c:pt>
                <c:pt idx="16">
                  <c:v>28.2</c:v>
                </c:pt>
                <c:pt idx="17">
                  <c:v>24.3</c:v>
                </c:pt>
                <c:pt idx="18">
                  <c:v>30</c:v>
                </c:pt>
                <c:pt idx="19">
                  <c:v>30.8</c:v>
                </c:pt>
                <c:pt idx="20">
                  <c:v>16.100000000000001</c:v>
                </c:pt>
                <c:pt idx="21">
                  <c:v>17.8</c:v>
                </c:pt>
                <c:pt idx="22">
                  <c:v>24.8</c:v>
                </c:pt>
                <c:pt idx="23">
                  <c:v>13.6</c:v>
                </c:pt>
                <c:pt idx="24">
                  <c:v>8.5</c:v>
                </c:pt>
                <c:pt idx="25">
                  <c:v>30</c:v>
                </c:pt>
                <c:pt idx="26">
                  <c:v>18.600000000000001</c:v>
                </c:pt>
                <c:pt idx="27">
                  <c:v>8.9</c:v>
                </c:pt>
                <c:pt idx="28">
                  <c:v>7.5</c:v>
                </c:pt>
                <c:pt idx="29">
                  <c:v>4.5999999999999996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'Nov22'!$C$55:$AG$55</c:f>
              <c:numCache>
                <c:formatCode>0.0</c:formatCode>
                <c:ptCount val="31"/>
                <c:pt idx="0">
                  <c:v>23.7</c:v>
                </c:pt>
                <c:pt idx="1">
                  <c:v>25.8</c:v>
                </c:pt>
                <c:pt idx="2">
                  <c:v>16.600000000000001</c:v>
                </c:pt>
                <c:pt idx="3">
                  <c:v>16.3</c:v>
                </c:pt>
                <c:pt idx="4">
                  <c:v>21.9</c:v>
                </c:pt>
                <c:pt idx="5">
                  <c:v>28.9</c:v>
                </c:pt>
                <c:pt idx="6">
                  <c:v>37.799999999999997</c:v>
                </c:pt>
                <c:pt idx="7">
                  <c:v>34.200000000000003</c:v>
                </c:pt>
                <c:pt idx="8">
                  <c:v>7.5</c:v>
                </c:pt>
                <c:pt idx="9">
                  <c:v>36</c:v>
                </c:pt>
                <c:pt idx="10">
                  <c:v>30.2</c:v>
                </c:pt>
                <c:pt idx="11">
                  <c:v>15.1</c:v>
                </c:pt>
                <c:pt idx="12">
                  <c:v>9.9</c:v>
                </c:pt>
                <c:pt idx="13">
                  <c:v>7.9</c:v>
                </c:pt>
                <c:pt idx="14">
                  <c:v>11</c:v>
                </c:pt>
                <c:pt idx="15">
                  <c:v>29.1</c:v>
                </c:pt>
                <c:pt idx="16">
                  <c:v>29</c:v>
                </c:pt>
                <c:pt idx="17">
                  <c:v>25.4</c:v>
                </c:pt>
                <c:pt idx="18">
                  <c:v>31.3</c:v>
                </c:pt>
                <c:pt idx="19">
                  <c:v>31.8</c:v>
                </c:pt>
                <c:pt idx="20">
                  <c:v>17.2</c:v>
                </c:pt>
                <c:pt idx="21">
                  <c:v>18.899999999999999</c:v>
                </c:pt>
                <c:pt idx="22">
                  <c:v>26.1</c:v>
                </c:pt>
                <c:pt idx="23">
                  <c:v>14.7</c:v>
                </c:pt>
                <c:pt idx="24">
                  <c:v>9.6</c:v>
                </c:pt>
                <c:pt idx="25">
                  <c:v>31.2</c:v>
                </c:pt>
                <c:pt idx="26">
                  <c:v>19.7</c:v>
                </c:pt>
                <c:pt idx="27">
                  <c:v>9.9</c:v>
                </c:pt>
                <c:pt idx="28">
                  <c:v>8.6</c:v>
                </c:pt>
                <c:pt idx="29">
                  <c:v>5.6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'Nov22'!$C$56:$AG$56</c:f>
              <c:numCache>
                <c:formatCode>0.0</c:formatCode>
                <c:ptCount val="31"/>
                <c:pt idx="0">
                  <c:v>22.7</c:v>
                </c:pt>
                <c:pt idx="1">
                  <c:v>22.7</c:v>
                </c:pt>
                <c:pt idx="2">
                  <c:v>16.600000000000001</c:v>
                </c:pt>
                <c:pt idx="3">
                  <c:v>16.3</c:v>
                </c:pt>
                <c:pt idx="4">
                  <c:v>21.7</c:v>
                </c:pt>
                <c:pt idx="5">
                  <c:v>28.4</c:v>
                </c:pt>
                <c:pt idx="6">
                  <c:v>34.9</c:v>
                </c:pt>
                <c:pt idx="7">
                  <c:v>31.7</c:v>
                </c:pt>
                <c:pt idx="8">
                  <c:v>7.4</c:v>
                </c:pt>
                <c:pt idx="9">
                  <c:v>31.4</c:v>
                </c:pt>
                <c:pt idx="10">
                  <c:v>29.6</c:v>
                </c:pt>
                <c:pt idx="11">
                  <c:v>15</c:v>
                </c:pt>
                <c:pt idx="12">
                  <c:v>9.9</c:v>
                </c:pt>
                <c:pt idx="13">
                  <c:v>7.9</c:v>
                </c:pt>
                <c:pt idx="14">
                  <c:v>10.8</c:v>
                </c:pt>
                <c:pt idx="15">
                  <c:v>27.1</c:v>
                </c:pt>
                <c:pt idx="16">
                  <c:v>26</c:v>
                </c:pt>
                <c:pt idx="17">
                  <c:v>22.1</c:v>
                </c:pt>
                <c:pt idx="18">
                  <c:v>30.1</c:v>
                </c:pt>
                <c:pt idx="19">
                  <c:v>28.7</c:v>
                </c:pt>
                <c:pt idx="20">
                  <c:v>17.2</c:v>
                </c:pt>
                <c:pt idx="21">
                  <c:v>18.5</c:v>
                </c:pt>
                <c:pt idx="22">
                  <c:v>25.4</c:v>
                </c:pt>
                <c:pt idx="23">
                  <c:v>13.7</c:v>
                </c:pt>
                <c:pt idx="24">
                  <c:v>9.4</c:v>
                </c:pt>
                <c:pt idx="25">
                  <c:v>28.9</c:v>
                </c:pt>
                <c:pt idx="26">
                  <c:v>19.8</c:v>
                </c:pt>
                <c:pt idx="27">
                  <c:v>9.9</c:v>
                </c:pt>
                <c:pt idx="28">
                  <c:v>8.5</c:v>
                </c:pt>
                <c:pt idx="29">
                  <c:v>5.7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'Nov22'!$C$57:$AG$57</c:f>
              <c:numCache>
                <c:formatCode>0.0</c:formatCode>
                <c:ptCount val="31"/>
                <c:pt idx="0">
                  <c:v>9.6</c:v>
                </c:pt>
                <c:pt idx="1">
                  <c:v>10.4</c:v>
                </c:pt>
                <c:pt idx="2">
                  <c:v>9.3000000000000007</c:v>
                </c:pt>
                <c:pt idx="3">
                  <c:v>9.3000000000000007</c:v>
                </c:pt>
                <c:pt idx="4">
                  <c:v>10.4</c:v>
                </c:pt>
                <c:pt idx="5">
                  <c:v>12.3</c:v>
                </c:pt>
                <c:pt idx="6">
                  <c:v>12.9</c:v>
                </c:pt>
                <c:pt idx="7">
                  <c:v>12.4</c:v>
                </c:pt>
                <c:pt idx="8">
                  <c:v>4.0999999999999996</c:v>
                </c:pt>
                <c:pt idx="9">
                  <c:v>10.9</c:v>
                </c:pt>
                <c:pt idx="10">
                  <c:v>11.3</c:v>
                </c:pt>
                <c:pt idx="11">
                  <c:v>7.9</c:v>
                </c:pt>
                <c:pt idx="12">
                  <c:v>5.3</c:v>
                </c:pt>
                <c:pt idx="13">
                  <c:v>4.2</c:v>
                </c:pt>
                <c:pt idx="14">
                  <c:v>5.7</c:v>
                </c:pt>
                <c:pt idx="15">
                  <c:v>10.199999999999999</c:v>
                </c:pt>
                <c:pt idx="16">
                  <c:v>9.9</c:v>
                </c:pt>
                <c:pt idx="17">
                  <c:v>9.8000000000000007</c:v>
                </c:pt>
                <c:pt idx="18">
                  <c:v>8.8000000000000007</c:v>
                </c:pt>
                <c:pt idx="19">
                  <c:v>8.9</c:v>
                </c:pt>
                <c:pt idx="20">
                  <c:v>8</c:v>
                </c:pt>
                <c:pt idx="21">
                  <c:v>8.6999999999999993</c:v>
                </c:pt>
                <c:pt idx="22">
                  <c:v>7.7</c:v>
                </c:pt>
                <c:pt idx="23">
                  <c:v>6.9</c:v>
                </c:pt>
                <c:pt idx="24">
                  <c:v>5.2</c:v>
                </c:pt>
                <c:pt idx="25">
                  <c:v>7.6</c:v>
                </c:pt>
                <c:pt idx="26">
                  <c:v>7.4</c:v>
                </c:pt>
                <c:pt idx="27">
                  <c:v>5.3</c:v>
                </c:pt>
                <c:pt idx="28">
                  <c:v>4.7</c:v>
                </c:pt>
                <c:pt idx="29">
                  <c:v>3.3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47608"/>
        <c:axId val="1023243296"/>
      </c:barChart>
      <c:catAx>
        <c:axId val="102324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3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43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4760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2022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'Dez22'!$C$3:$AG$3</c:f>
              <c:numCache>
                <c:formatCode>0.0</c:formatCode>
                <c:ptCount val="31"/>
                <c:pt idx="0">
                  <c:v>5.8</c:v>
                </c:pt>
                <c:pt idx="1">
                  <c:v>25.8</c:v>
                </c:pt>
                <c:pt idx="2">
                  <c:v>6.6</c:v>
                </c:pt>
                <c:pt idx="3">
                  <c:v>20.5</c:v>
                </c:pt>
                <c:pt idx="4">
                  <c:v>17.5</c:v>
                </c:pt>
                <c:pt idx="5">
                  <c:v>20.7</c:v>
                </c:pt>
                <c:pt idx="6">
                  <c:v>5.9</c:v>
                </c:pt>
                <c:pt idx="7">
                  <c:v>19.7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0.5</c:v>
                </c:pt>
                <c:pt idx="12">
                  <c:v>0.3</c:v>
                </c:pt>
                <c:pt idx="13">
                  <c:v>0.6</c:v>
                </c:pt>
                <c:pt idx="14">
                  <c:v>0.4</c:v>
                </c:pt>
                <c:pt idx="15">
                  <c:v>0.5</c:v>
                </c:pt>
                <c:pt idx="16">
                  <c:v>0.5</c:v>
                </c:pt>
                <c:pt idx="17">
                  <c:v>0.8</c:v>
                </c:pt>
                <c:pt idx="18">
                  <c:v>2.1</c:v>
                </c:pt>
                <c:pt idx="19">
                  <c:v>6.6</c:v>
                </c:pt>
                <c:pt idx="20">
                  <c:v>5.3</c:v>
                </c:pt>
                <c:pt idx="21">
                  <c:v>22.5</c:v>
                </c:pt>
                <c:pt idx="22">
                  <c:v>4.0999999999999996</c:v>
                </c:pt>
                <c:pt idx="23">
                  <c:v>5.7</c:v>
                </c:pt>
                <c:pt idx="24">
                  <c:v>11.2</c:v>
                </c:pt>
                <c:pt idx="25">
                  <c:v>8.6</c:v>
                </c:pt>
                <c:pt idx="26">
                  <c:v>18.100000000000001</c:v>
                </c:pt>
                <c:pt idx="27">
                  <c:v>21.2</c:v>
                </c:pt>
                <c:pt idx="28">
                  <c:v>21.9</c:v>
                </c:pt>
                <c:pt idx="29">
                  <c:v>8.9</c:v>
                </c:pt>
                <c:pt idx="30">
                  <c:v>12.4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'Dez22'!$C$4:$AG$4</c:f>
              <c:numCache>
                <c:formatCode>0.0</c:formatCode>
                <c:ptCount val="31"/>
                <c:pt idx="0">
                  <c:v>21.6</c:v>
                </c:pt>
                <c:pt idx="1">
                  <c:v>71.399999999999991</c:v>
                </c:pt>
                <c:pt idx="2">
                  <c:v>27.2</c:v>
                </c:pt>
                <c:pt idx="3">
                  <c:v>35.5</c:v>
                </c:pt>
                <c:pt idx="4">
                  <c:v>32</c:v>
                </c:pt>
                <c:pt idx="5">
                  <c:v>91.4</c:v>
                </c:pt>
                <c:pt idx="6">
                  <c:v>23.500000000000004</c:v>
                </c:pt>
                <c:pt idx="7">
                  <c:v>85.800000000000011</c:v>
                </c:pt>
                <c:pt idx="8">
                  <c:v>0</c:v>
                </c:pt>
                <c:pt idx="9">
                  <c:v>0</c:v>
                </c:pt>
                <c:pt idx="10">
                  <c:v>1.7999999999999998</c:v>
                </c:pt>
                <c:pt idx="11">
                  <c:v>2.1</c:v>
                </c:pt>
                <c:pt idx="12">
                  <c:v>0.9</c:v>
                </c:pt>
                <c:pt idx="13">
                  <c:v>1.4</c:v>
                </c:pt>
                <c:pt idx="14">
                  <c:v>1.5</c:v>
                </c:pt>
                <c:pt idx="15">
                  <c:v>1.9</c:v>
                </c:pt>
                <c:pt idx="16">
                  <c:v>2.2000000000000002</c:v>
                </c:pt>
                <c:pt idx="17">
                  <c:v>3.3</c:v>
                </c:pt>
                <c:pt idx="18">
                  <c:v>6.1999999999999993</c:v>
                </c:pt>
                <c:pt idx="19">
                  <c:v>12.3</c:v>
                </c:pt>
                <c:pt idx="20">
                  <c:v>10</c:v>
                </c:pt>
                <c:pt idx="21">
                  <c:v>44.9</c:v>
                </c:pt>
                <c:pt idx="22">
                  <c:v>12.3</c:v>
                </c:pt>
                <c:pt idx="23">
                  <c:v>15.799999999999999</c:v>
                </c:pt>
                <c:pt idx="24">
                  <c:v>28.6</c:v>
                </c:pt>
                <c:pt idx="25">
                  <c:v>27.099999999999998</c:v>
                </c:pt>
                <c:pt idx="26">
                  <c:v>47.2</c:v>
                </c:pt>
                <c:pt idx="27">
                  <c:v>85.100000000000009</c:v>
                </c:pt>
                <c:pt idx="28">
                  <c:v>34.6</c:v>
                </c:pt>
                <c:pt idx="29">
                  <c:v>33.700000000000003</c:v>
                </c:pt>
                <c:pt idx="30">
                  <c:v>47.7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60544"/>
        <c:axId val="1023251136"/>
        <c:axId val="1017467000"/>
      </c:bar3DChart>
      <c:catAx>
        <c:axId val="10232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11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5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0544"/>
        <c:crossesAt val="1"/>
        <c:crossBetween val="between"/>
      </c:valAx>
      <c:serAx>
        <c:axId val="1017467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511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'Dez22'!$C$54:$AG$54</c:f>
              <c:numCache>
                <c:formatCode>0.0</c:formatCode>
                <c:ptCount val="31"/>
                <c:pt idx="0">
                  <c:v>5.4</c:v>
                </c:pt>
                <c:pt idx="1">
                  <c:v>21.2</c:v>
                </c:pt>
                <c:pt idx="2">
                  <c:v>7</c:v>
                </c:pt>
                <c:pt idx="3">
                  <c:v>9.6</c:v>
                </c:pt>
                <c:pt idx="4">
                  <c:v>8.3000000000000007</c:v>
                </c:pt>
                <c:pt idx="5">
                  <c:v>28.3</c:v>
                </c:pt>
                <c:pt idx="6">
                  <c:v>5.9</c:v>
                </c:pt>
                <c:pt idx="7">
                  <c:v>26.4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0.3</c:v>
                </c:pt>
                <c:pt idx="12">
                  <c:v>0</c:v>
                </c:pt>
                <c:pt idx="13">
                  <c:v>0.1</c:v>
                </c:pt>
                <c:pt idx="14">
                  <c:v>0.1</c:v>
                </c:pt>
                <c:pt idx="15">
                  <c:v>0.2</c:v>
                </c:pt>
                <c:pt idx="16">
                  <c:v>0.3</c:v>
                </c:pt>
                <c:pt idx="17">
                  <c:v>0.6</c:v>
                </c:pt>
                <c:pt idx="18">
                  <c:v>1.6</c:v>
                </c:pt>
                <c:pt idx="19">
                  <c:v>3.4</c:v>
                </c:pt>
                <c:pt idx="20">
                  <c:v>3.2</c:v>
                </c:pt>
                <c:pt idx="21">
                  <c:v>13</c:v>
                </c:pt>
                <c:pt idx="22">
                  <c:v>2.9</c:v>
                </c:pt>
                <c:pt idx="23">
                  <c:v>3.8</c:v>
                </c:pt>
                <c:pt idx="24">
                  <c:v>7.4</c:v>
                </c:pt>
                <c:pt idx="25">
                  <c:v>7</c:v>
                </c:pt>
                <c:pt idx="26">
                  <c:v>12.9</c:v>
                </c:pt>
                <c:pt idx="27">
                  <c:v>25.6</c:v>
                </c:pt>
                <c:pt idx="28">
                  <c:v>9.4</c:v>
                </c:pt>
                <c:pt idx="29">
                  <c:v>8.9</c:v>
                </c:pt>
                <c:pt idx="30">
                  <c:v>13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'Dez22'!$C$55:$AG$55</c:f>
              <c:numCache>
                <c:formatCode>0.0</c:formatCode>
                <c:ptCount val="31"/>
                <c:pt idx="0">
                  <c:v>6.4</c:v>
                </c:pt>
                <c:pt idx="1">
                  <c:v>22.2</c:v>
                </c:pt>
                <c:pt idx="2">
                  <c:v>8</c:v>
                </c:pt>
                <c:pt idx="3">
                  <c:v>10.6</c:v>
                </c:pt>
                <c:pt idx="4">
                  <c:v>9.4</c:v>
                </c:pt>
                <c:pt idx="5">
                  <c:v>29.6</c:v>
                </c:pt>
                <c:pt idx="6">
                  <c:v>6.9</c:v>
                </c:pt>
                <c:pt idx="7">
                  <c:v>27.4</c:v>
                </c:pt>
                <c:pt idx="8">
                  <c:v>0</c:v>
                </c:pt>
                <c:pt idx="9">
                  <c:v>0</c:v>
                </c:pt>
                <c:pt idx="10">
                  <c:v>0.7</c:v>
                </c:pt>
                <c:pt idx="11">
                  <c:v>0.8</c:v>
                </c:pt>
                <c:pt idx="12">
                  <c:v>0.4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0.9</c:v>
                </c:pt>
                <c:pt idx="18">
                  <c:v>1.1000000000000001</c:v>
                </c:pt>
                <c:pt idx="19">
                  <c:v>1.5</c:v>
                </c:pt>
                <c:pt idx="20">
                  <c:v>2.1</c:v>
                </c:pt>
                <c:pt idx="21">
                  <c:v>13.6</c:v>
                </c:pt>
                <c:pt idx="22">
                  <c:v>3.7</c:v>
                </c:pt>
                <c:pt idx="23">
                  <c:v>4.7</c:v>
                </c:pt>
                <c:pt idx="24">
                  <c:v>8.4</c:v>
                </c:pt>
                <c:pt idx="25">
                  <c:v>8</c:v>
                </c:pt>
                <c:pt idx="26">
                  <c:v>13.8</c:v>
                </c:pt>
                <c:pt idx="27">
                  <c:v>26.9</c:v>
                </c:pt>
                <c:pt idx="28">
                  <c:v>10.199999999999999</c:v>
                </c:pt>
                <c:pt idx="29">
                  <c:v>9.8000000000000007</c:v>
                </c:pt>
                <c:pt idx="30">
                  <c:v>14.1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'Dez22'!$C$56:$AG$56</c:f>
              <c:numCache>
                <c:formatCode>0.0</c:formatCode>
                <c:ptCount val="31"/>
                <c:pt idx="0">
                  <c:v>6.4</c:v>
                </c:pt>
                <c:pt idx="1">
                  <c:v>20.399999999999999</c:v>
                </c:pt>
                <c:pt idx="2">
                  <c:v>7.9</c:v>
                </c:pt>
                <c:pt idx="3">
                  <c:v>10.199999999999999</c:v>
                </c:pt>
                <c:pt idx="4">
                  <c:v>9.3000000000000007</c:v>
                </c:pt>
                <c:pt idx="5">
                  <c:v>27</c:v>
                </c:pt>
                <c:pt idx="6">
                  <c:v>6.9</c:v>
                </c:pt>
                <c:pt idx="7">
                  <c:v>25.1</c:v>
                </c:pt>
                <c:pt idx="8">
                  <c:v>0</c:v>
                </c:pt>
                <c:pt idx="9">
                  <c:v>0</c:v>
                </c:pt>
                <c:pt idx="10">
                  <c:v>0.9</c:v>
                </c:pt>
                <c:pt idx="11">
                  <c:v>1</c:v>
                </c:pt>
                <c:pt idx="12">
                  <c:v>0.5</c:v>
                </c:pt>
                <c:pt idx="13">
                  <c:v>0.8</c:v>
                </c:pt>
                <c:pt idx="14">
                  <c:v>0.9</c:v>
                </c:pt>
                <c:pt idx="15">
                  <c:v>1.2</c:v>
                </c:pt>
                <c:pt idx="16">
                  <c:v>1.3</c:v>
                </c:pt>
                <c:pt idx="17">
                  <c:v>1.8</c:v>
                </c:pt>
                <c:pt idx="18">
                  <c:v>3.4</c:v>
                </c:pt>
                <c:pt idx="19">
                  <c:v>7.4</c:v>
                </c:pt>
                <c:pt idx="20">
                  <c:v>4.5999999999999996</c:v>
                </c:pt>
                <c:pt idx="21">
                  <c:v>13.7</c:v>
                </c:pt>
                <c:pt idx="22">
                  <c:v>3.7</c:v>
                </c:pt>
                <c:pt idx="23">
                  <c:v>4.7</c:v>
                </c:pt>
                <c:pt idx="24">
                  <c:v>8.3000000000000007</c:v>
                </c:pt>
                <c:pt idx="25">
                  <c:v>7.9</c:v>
                </c:pt>
                <c:pt idx="26">
                  <c:v>14.1</c:v>
                </c:pt>
                <c:pt idx="27">
                  <c:v>24.7</c:v>
                </c:pt>
                <c:pt idx="28">
                  <c:v>10.199999999999999</c:v>
                </c:pt>
                <c:pt idx="29">
                  <c:v>9.6999999999999993</c:v>
                </c:pt>
                <c:pt idx="30">
                  <c:v>13.9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'Dez22'!$C$57:$AG$57</c:f>
              <c:numCache>
                <c:formatCode>0.0</c:formatCode>
                <c:ptCount val="31"/>
                <c:pt idx="0">
                  <c:v>3.4</c:v>
                </c:pt>
                <c:pt idx="1">
                  <c:v>7.6</c:v>
                </c:pt>
                <c:pt idx="2">
                  <c:v>4.3</c:v>
                </c:pt>
                <c:pt idx="3">
                  <c:v>5.0999999999999996</c:v>
                </c:pt>
                <c:pt idx="4">
                  <c:v>5</c:v>
                </c:pt>
                <c:pt idx="5">
                  <c:v>6.5</c:v>
                </c:pt>
                <c:pt idx="6">
                  <c:v>3.8</c:v>
                </c:pt>
                <c:pt idx="7">
                  <c:v>6.9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</c:v>
                </c:pt>
                <c:pt idx="19">
                  <c:v>0</c:v>
                </c:pt>
                <c:pt idx="20">
                  <c:v>0.1</c:v>
                </c:pt>
                <c:pt idx="21">
                  <c:v>4.5999999999999996</c:v>
                </c:pt>
                <c:pt idx="22">
                  <c:v>2</c:v>
                </c:pt>
                <c:pt idx="23">
                  <c:v>2.6</c:v>
                </c:pt>
                <c:pt idx="24">
                  <c:v>4.5</c:v>
                </c:pt>
                <c:pt idx="25">
                  <c:v>4.2</c:v>
                </c:pt>
                <c:pt idx="26">
                  <c:v>6.4</c:v>
                </c:pt>
                <c:pt idx="27">
                  <c:v>7.9</c:v>
                </c:pt>
                <c:pt idx="28">
                  <c:v>4.8</c:v>
                </c:pt>
                <c:pt idx="29">
                  <c:v>5.3</c:v>
                </c:pt>
                <c:pt idx="30">
                  <c:v>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60936"/>
        <c:axId val="1023262112"/>
      </c:barChart>
      <c:catAx>
        <c:axId val="102326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2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62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093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</a:t>
            </a:r>
            <a:r>
              <a:rPr lang="de-CH" baseline="0"/>
              <a:t> </a:t>
            </a:r>
            <a:r>
              <a:rPr lang="de-CH"/>
              <a:t>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'Jan23'!$C$3:$AG$3</c:f>
              <c:numCache>
                <c:formatCode>0.0</c:formatCode>
                <c:ptCount val="31"/>
                <c:pt idx="0">
                  <c:v>18.899999999999999</c:v>
                </c:pt>
                <c:pt idx="1">
                  <c:v>25.2</c:v>
                </c:pt>
                <c:pt idx="2">
                  <c:v>4.5</c:v>
                </c:pt>
                <c:pt idx="3">
                  <c:v>12</c:v>
                </c:pt>
                <c:pt idx="4">
                  <c:v>25.5</c:v>
                </c:pt>
                <c:pt idx="5">
                  <c:v>5.8</c:v>
                </c:pt>
                <c:pt idx="6">
                  <c:v>22.8</c:v>
                </c:pt>
                <c:pt idx="7">
                  <c:v>23.5</c:v>
                </c:pt>
                <c:pt idx="8">
                  <c:v>31.3</c:v>
                </c:pt>
                <c:pt idx="9">
                  <c:v>22.6</c:v>
                </c:pt>
                <c:pt idx="10">
                  <c:v>5.2</c:v>
                </c:pt>
                <c:pt idx="11">
                  <c:v>10.8</c:v>
                </c:pt>
                <c:pt idx="12">
                  <c:v>31.6</c:v>
                </c:pt>
                <c:pt idx="13">
                  <c:v>21.3</c:v>
                </c:pt>
                <c:pt idx="14">
                  <c:v>14.1</c:v>
                </c:pt>
                <c:pt idx="15">
                  <c:v>31.9</c:v>
                </c:pt>
                <c:pt idx="16">
                  <c:v>1.5</c:v>
                </c:pt>
                <c:pt idx="17">
                  <c:v>0.3</c:v>
                </c:pt>
                <c:pt idx="18">
                  <c:v>0.3</c:v>
                </c:pt>
                <c:pt idx="19">
                  <c:v>0.4</c:v>
                </c:pt>
                <c:pt idx="20">
                  <c:v>0.5</c:v>
                </c:pt>
                <c:pt idx="21">
                  <c:v>0.3</c:v>
                </c:pt>
                <c:pt idx="22">
                  <c:v>0.3</c:v>
                </c:pt>
                <c:pt idx="23">
                  <c:v>0.7</c:v>
                </c:pt>
                <c:pt idx="24">
                  <c:v>0.3</c:v>
                </c:pt>
                <c:pt idx="25">
                  <c:v>0.1</c:v>
                </c:pt>
                <c:pt idx="26">
                  <c:v>0.3</c:v>
                </c:pt>
                <c:pt idx="27">
                  <c:v>0.4</c:v>
                </c:pt>
                <c:pt idx="28">
                  <c:v>0.6</c:v>
                </c:pt>
                <c:pt idx="29">
                  <c:v>5</c:v>
                </c:pt>
                <c:pt idx="30">
                  <c:v>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'Jan23'!$C$4:$AG$4</c:f>
              <c:numCache>
                <c:formatCode>0.0</c:formatCode>
                <c:ptCount val="31"/>
                <c:pt idx="0">
                  <c:v>80.3</c:v>
                </c:pt>
                <c:pt idx="1">
                  <c:v>58.9</c:v>
                </c:pt>
                <c:pt idx="2">
                  <c:v>19.3</c:v>
                </c:pt>
                <c:pt idx="3">
                  <c:v>46.1</c:v>
                </c:pt>
                <c:pt idx="4">
                  <c:v>51.2</c:v>
                </c:pt>
                <c:pt idx="5">
                  <c:v>22.6</c:v>
                </c:pt>
                <c:pt idx="6">
                  <c:v>86.1</c:v>
                </c:pt>
                <c:pt idx="7">
                  <c:v>23.700000000000003</c:v>
                </c:pt>
                <c:pt idx="8">
                  <c:v>49.9</c:v>
                </c:pt>
                <c:pt idx="9">
                  <c:v>85.2</c:v>
                </c:pt>
                <c:pt idx="10">
                  <c:v>21.099999999999998</c:v>
                </c:pt>
                <c:pt idx="11">
                  <c:v>37.299999999999997</c:v>
                </c:pt>
                <c:pt idx="12">
                  <c:v>57.900000000000006</c:v>
                </c:pt>
                <c:pt idx="13">
                  <c:v>55.800000000000004</c:v>
                </c:pt>
                <c:pt idx="14">
                  <c:v>22.999999999999996</c:v>
                </c:pt>
                <c:pt idx="15">
                  <c:v>60.6</c:v>
                </c:pt>
                <c:pt idx="16">
                  <c:v>3.4</c:v>
                </c:pt>
                <c:pt idx="17">
                  <c:v>0.7</c:v>
                </c:pt>
                <c:pt idx="18">
                  <c:v>1.1000000000000001</c:v>
                </c:pt>
                <c:pt idx="19">
                  <c:v>0.8</c:v>
                </c:pt>
                <c:pt idx="20">
                  <c:v>1.2</c:v>
                </c:pt>
                <c:pt idx="21">
                  <c:v>0.7</c:v>
                </c:pt>
                <c:pt idx="22">
                  <c:v>1.1000000000000001</c:v>
                </c:pt>
                <c:pt idx="23">
                  <c:v>1.7999999999999998</c:v>
                </c:pt>
                <c:pt idx="24">
                  <c:v>1.2</c:v>
                </c:pt>
                <c:pt idx="25">
                  <c:v>0.7</c:v>
                </c:pt>
                <c:pt idx="26">
                  <c:v>1.2000000000000002</c:v>
                </c:pt>
                <c:pt idx="27">
                  <c:v>1.1000000000000001</c:v>
                </c:pt>
                <c:pt idx="28">
                  <c:v>2.7</c:v>
                </c:pt>
                <c:pt idx="29">
                  <c:v>9.1</c:v>
                </c:pt>
                <c:pt idx="30">
                  <c:v>23.8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59368"/>
        <c:axId val="1023257800"/>
        <c:axId val="1017467848"/>
      </c:bar3DChart>
      <c:catAx>
        <c:axId val="102325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78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57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9368"/>
        <c:crossesAt val="1"/>
        <c:crossBetween val="between"/>
      </c:valAx>
      <c:serAx>
        <c:axId val="1017467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578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'Mar15'!$C$3:$AG$3</c:f>
              <c:numCache>
                <c:formatCode>0.0</c:formatCode>
                <c:ptCount val="31"/>
                <c:pt idx="0">
                  <c:v>51.869</c:v>
                </c:pt>
                <c:pt idx="1">
                  <c:v>47.52</c:v>
                </c:pt>
                <c:pt idx="2">
                  <c:v>48.917000000000002</c:v>
                </c:pt>
                <c:pt idx="3">
                  <c:v>36.470999999999997</c:v>
                </c:pt>
                <c:pt idx="4">
                  <c:v>48.121000000000002</c:v>
                </c:pt>
                <c:pt idx="5">
                  <c:v>37.658999999999999</c:v>
                </c:pt>
                <c:pt idx="6">
                  <c:v>40.052</c:v>
                </c:pt>
                <c:pt idx="7">
                  <c:v>39.951999999999998</c:v>
                </c:pt>
                <c:pt idx="8">
                  <c:v>36.758000000000003</c:v>
                </c:pt>
                <c:pt idx="9">
                  <c:v>47.097999999999999</c:v>
                </c:pt>
                <c:pt idx="10">
                  <c:v>38.661999999999999</c:v>
                </c:pt>
                <c:pt idx="11">
                  <c:v>40.231999999999999</c:v>
                </c:pt>
                <c:pt idx="12">
                  <c:v>38.764000000000003</c:v>
                </c:pt>
                <c:pt idx="13">
                  <c:v>37.290999999999997</c:v>
                </c:pt>
                <c:pt idx="14">
                  <c:v>43.426000000000002</c:v>
                </c:pt>
                <c:pt idx="15">
                  <c:v>36.341999999999999</c:v>
                </c:pt>
                <c:pt idx="16">
                  <c:v>39.347000000000001</c:v>
                </c:pt>
                <c:pt idx="17">
                  <c:v>38.709000000000003</c:v>
                </c:pt>
                <c:pt idx="18">
                  <c:v>38.470999999999997</c:v>
                </c:pt>
                <c:pt idx="19">
                  <c:v>37.529000000000003</c:v>
                </c:pt>
                <c:pt idx="20">
                  <c:v>9.4849999999999994</c:v>
                </c:pt>
                <c:pt idx="21">
                  <c:v>51.084000000000003</c:v>
                </c:pt>
                <c:pt idx="22">
                  <c:v>40.758000000000003</c:v>
                </c:pt>
                <c:pt idx="23">
                  <c:v>46.048000000000002</c:v>
                </c:pt>
                <c:pt idx="24">
                  <c:v>15.885</c:v>
                </c:pt>
                <c:pt idx="25">
                  <c:v>21.786000000000001</c:v>
                </c:pt>
                <c:pt idx="26">
                  <c:v>52.820999999999998</c:v>
                </c:pt>
                <c:pt idx="27">
                  <c:v>53</c:v>
                </c:pt>
                <c:pt idx="28">
                  <c:v>34.561</c:v>
                </c:pt>
                <c:pt idx="29">
                  <c:v>52.948</c:v>
                </c:pt>
                <c:pt idx="30">
                  <c:v>45.76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'Mar15'!$C$4:$AG$4</c:f>
              <c:numCache>
                <c:formatCode>General</c:formatCode>
                <c:ptCount val="31"/>
                <c:pt idx="0">
                  <c:v>96.300000000000011</c:v>
                </c:pt>
                <c:pt idx="1">
                  <c:v>113.39999999999999</c:v>
                </c:pt>
                <c:pt idx="2">
                  <c:v>189.2</c:v>
                </c:pt>
                <c:pt idx="3">
                  <c:v>90</c:v>
                </c:pt>
                <c:pt idx="4">
                  <c:v>187.70000000000002</c:v>
                </c:pt>
                <c:pt idx="5">
                  <c:v>234.29999999999998</c:v>
                </c:pt>
                <c:pt idx="6">
                  <c:v>204.1</c:v>
                </c:pt>
                <c:pt idx="7">
                  <c:v>204.3</c:v>
                </c:pt>
                <c:pt idx="8">
                  <c:v>222.7</c:v>
                </c:pt>
                <c:pt idx="9">
                  <c:v>164.70000000000002</c:v>
                </c:pt>
                <c:pt idx="10">
                  <c:v>187.60000000000002</c:v>
                </c:pt>
                <c:pt idx="11">
                  <c:v>251.5</c:v>
                </c:pt>
                <c:pt idx="12">
                  <c:v>227.89999999999998</c:v>
                </c:pt>
                <c:pt idx="13">
                  <c:v>191.3</c:v>
                </c:pt>
                <c:pt idx="14">
                  <c:v>183.9</c:v>
                </c:pt>
                <c:pt idx="15">
                  <c:v>132.70000000000002</c:v>
                </c:pt>
                <c:pt idx="16">
                  <c:v>230.1</c:v>
                </c:pt>
                <c:pt idx="17">
                  <c:v>235.20000000000002</c:v>
                </c:pt>
                <c:pt idx="18">
                  <c:v>209.99999999999997</c:v>
                </c:pt>
                <c:pt idx="19">
                  <c:v>208.5</c:v>
                </c:pt>
                <c:pt idx="20">
                  <c:v>40.5</c:v>
                </c:pt>
                <c:pt idx="21">
                  <c:v>166.70000000000002</c:v>
                </c:pt>
                <c:pt idx="22">
                  <c:v>265.7</c:v>
                </c:pt>
                <c:pt idx="23">
                  <c:v>226.3</c:v>
                </c:pt>
                <c:pt idx="24">
                  <c:v>76.900000000000006</c:v>
                </c:pt>
                <c:pt idx="25">
                  <c:v>78.700000000000017</c:v>
                </c:pt>
                <c:pt idx="26">
                  <c:v>201.60000000000002</c:v>
                </c:pt>
                <c:pt idx="27">
                  <c:v>182.70000000000002</c:v>
                </c:pt>
                <c:pt idx="28">
                  <c:v>91.7</c:v>
                </c:pt>
                <c:pt idx="29">
                  <c:v>105.2</c:v>
                </c:pt>
                <c:pt idx="30">
                  <c:v>111.3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9464312"/>
        <c:axId val="849464704"/>
        <c:axId val="989551320"/>
      </c:bar3DChart>
      <c:catAx>
        <c:axId val="84946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647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946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64312"/>
        <c:crossesAt val="1"/>
        <c:crossBetween val="between"/>
      </c:valAx>
      <c:serAx>
        <c:axId val="989551320"/>
        <c:scaling>
          <c:orientation val="minMax"/>
        </c:scaling>
        <c:delete val="1"/>
        <c:axPos val="b"/>
        <c:majorTickMark val="out"/>
        <c:minorTickMark val="none"/>
        <c:tickLblPos val="nextTo"/>
        <c:crossAx val="8494647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5845253494645"/>
          <c:y val="0.34777912376337572"/>
          <c:w val="0.93115281602069677"/>
          <c:h val="0.42795247154235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'Jan23'!$C$54:$AG$54</c:f>
              <c:numCache>
                <c:formatCode>0.0</c:formatCode>
                <c:ptCount val="31"/>
                <c:pt idx="0">
                  <c:v>24.4</c:v>
                </c:pt>
                <c:pt idx="1">
                  <c:v>17.5</c:v>
                </c:pt>
                <c:pt idx="2">
                  <c:v>4.5</c:v>
                </c:pt>
                <c:pt idx="3">
                  <c:v>12.4</c:v>
                </c:pt>
                <c:pt idx="4">
                  <c:v>14.2</c:v>
                </c:pt>
                <c:pt idx="5">
                  <c:v>5.7</c:v>
                </c:pt>
                <c:pt idx="6">
                  <c:v>26.7</c:v>
                </c:pt>
                <c:pt idx="7">
                  <c:v>6.1</c:v>
                </c:pt>
                <c:pt idx="8">
                  <c:v>13.8</c:v>
                </c:pt>
                <c:pt idx="9">
                  <c:v>25.9</c:v>
                </c:pt>
                <c:pt idx="10">
                  <c:v>5.3</c:v>
                </c:pt>
                <c:pt idx="11">
                  <c:v>9.9</c:v>
                </c:pt>
                <c:pt idx="12">
                  <c:v>17</c:v>
                </c:pt>
                <c:pt idx="13">
                  <c:v>15.5</c:v>
                </c:pt>
                <c:pt idx="14">
                  <c:v>6.1</c:v>
                </c:pt>
                <c:pt idx="15">
                  <c:v>17.600000000000001</c:v>
                </c:pt>
                <c:pt idx="16">
                  <c:v>0.5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</c:v>
                </c:pt>
                <c:pt idx="21">
                  <c:v>0</c:v>
                </c:pt>
                <c:pt idx="22">
                  <c:v>0</c:v>
                </c:pt>
                <c:pt idx="23">
                  <c:v>0.2</c:v>
                </c:pt>
                <c:pt idx="24">
                  <c:v>0.1</c:v>
                </c:pt>
                <c:pt idx="25">
                  <c:v>0</c:v>
                </c:pt>
                <c:pt idx="26">
                  <c:v>0</c:v>
                </c:pt>
                <c:pt idx="27">
                  <c:v>0.1</c:v>
                </c:pt>
                <c:pt idx="28">
                  <c:v>0.4</c:v>
                </c:pt>
                <c:pt idx="29">
                  <c:v>3.6</c:v>
                </c:pt>
                <c:pt idx="30">
                  <c:v>7.5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'Jan23'!$C$55:$AG$55</c:f>
              <c:numCache>
                <c:formatCode>0.0</c:formatCode>
                <c:ptCount val="31"/>
                <c:pt idx="0">
                  <c:v>25.6</c:v>
                </c:pt>
                <c:pt idx="1">
                  <c:v>18.5</c:v>
                </c:pt>
                <c:pt idx="2">
                  <c:v>5.4</c:v>
                </c:pt>
                <c:pt idx="3">
                  <c:v>13.4</c:v>
                </c:pt>
                <c:pt idx="4">
                  <c:v>15.3</c:v>
                </c:pt>
                <c:pt idx="5">
                  <c:v>6.7</c:v>
                </c:pt>
                <c:pt idx="6">
                  <c:v>27.6</c:v>
                </c:pt>
                <c:pt idx="7">
                  <c:v>7</c:v>
                </c:pt>
                <c:pt idx="8">
                  <c:v>14.8</c:v>
                </c:pt>
                <c:pt idx="9">
                  <c:v>27</c:v>
                </c:pt>
                <c:pt idx="10">
                  <c:v>6.2</c:v>
                </c:pt>
                <c:pt idx="11">
                  <c:v>10.9</c:v>
                </c:pt>
                <c:pt idx="12">
                  <c:v>17.899999999999999</c:v>
                </c:pt>
                <c:pt idx="13">
                  <c:v>16.5</c:v>
                </c:pt>
                <c:pt idx="14">
                  <c:v>7.3</c:v>
                </c:pt>
                <c:pt idx="15">
                  <c:v>18.600000000000001</c:v>
                </c:pt>
                <c:pt idx="16">
                  <c:v>1.1000000000000001</c:v>
                </c:pt>
                <c:pt idx="17">
                  <c:v>0.2</c:v>
                </c:pt>
                <c:pt idx="18">
                  <c:v>0.5</c:v>
                </c:pt>
                <c:pt idx="19">
                  <c:v>0.3</c:v>
                </c:pt>
                <c:pt idx="20">
                  <c:v>0.5</c:v>
                </c:pt>
                <c:pt idx="21">
                  <c:v>0.2</c:v>
                </c:pt>
                <c:pt idx="22">
                  <c:v>0.4</c:v>
                </c:pt>
                <c:pt idx="23">
                  <c:v>0.7</c:v>
                </c:pt>
                <c:pt idx="24">
                  <c:v>0.4</c:v>
                </c:pt>
                <c:pt idx="25">
                  <c:v>0</c:v>
                </c:pt>
                <c:pt idx="26">
                  <c:v>0.4</c:v>
                </c:pt>
                <c:pt idx="27">
                  <c:v>0.3</c:v>
                </c:pt>
                <c:pt idx="28">
                  <c:v>0.8</c:v>
                </c:pt>
                <c:pt idx="29">
                  <c:v>1.4</c:v>
                </c:pt>
                <c:pt idx="30">
                  <c:v>2.1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'Jan23'!$C$56:$AG$56</c:f>
              <c:numCache>
                <c:formatCode>0.0</c:formatCode>
                <c:ptCount val="31"/>
                <c:pt idx="0">
                  <c:v>23.7</c:v>
                </c:pt>
                <c:pt idx="1">
                  <c:v>17.899999999999999</c:v>
                </c:pt>
                <c:pt idx="2">
                  <c:v>5.4</c:v>
                </c:pt>
                <c:pt idx="3">
                  <c:v>13.2</c:v>
                </c:pt>
                <c:pt idx="4">
                  <c:v>14.6</c:v>
                </c:pt>
                <c:pt idx="5">
                  <c:v>6.6</c:v>
                </c:pt>
                <c:pt idx="6">
                  <c:v>25.3</c:v>
                </c:pt>
                <c:pt idx="7">
                  <c:v>7</c:v>
                </c:pt>
                <c:pt idx="8">
                  <c:v>14.7</c:v>
                </c:pt>
                <c:pt idx="9">
                  <c:v>25.5</c:v>
                </c:pt>
                <c:pt idx="10">
                  <c:v>6.2</c:v>
                </c:pt>
                <c:pt idx="11">
                  <c:v>10.7</c:v>
                </c:pt>
                <c:pt idx="12">
                  <c:v>16.3</c:v>
                </c:pt>
                <c:pt idx="13">
                  <c:v>16.100000000000001</c:v>
                </c:pt>
                <c:pt idx="14">
                  <c:v>6.4</c:v>
                </c:pt>
                <c:pt idx="15">
                  <c:v>17.399999999999999</c:v>
                </c:pt>
                <c:pt idx="16">
                  <c:v>1.2</c:v>
                </c:pt>
                <c:pt idx="17">
                  <c:v>0.5</c:v>
                </c:pt>
                <c:pt idx="18">
                  <c:v>0.6</c:v>
                </c:pt>
                <c:pt idx="19">
                  <c:v>0.5</c:v>
                </c:pt>
                <c:pt idx="20">
                  <c:v>0.6</c:v>
                </c:pt>
                <c:pt idx="21">
                  <c:v>0.5</c:v>
                </c:pt>
                <c:pt idx="22">
                  <c:v>0.7</c:v>
                </c:pt>
                <c:pt idx="23">
                  <c:v>0.9</c:v>
                </c:pt>
                <c:pt idx="24">
                  <c:v>0.7</c:v>
                </c:pt>
                <c:pt idx="25">
                  <c:v>0.7</c:v>
                </c:pt>
                <c:pt idx="26">
                  <c:v>0.8</c:v>
                </c:pt>
                <c:pt idx="27">
                  <c:v>0.7</c:v>
                </c:pt>
                <c:pt idx="28">
                  <c:v>1.5</c:v>
                </c:pt>
                <c:pt idx="29">
                  <c:v>3.5</c:v>
                </c:pt>
                <c:pt idx="30">
                  <c:v>13.5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'Jan23'!$C$57:$AG$57</c:f>
              <c:numCache>
                <c:formatCode>0.0</c:formatCode>
                <c:ptCount val="31"/>
                <c:pt idx="0">
                  <c:v>6.6</c:v>
                </c:pt>
                <c:pt idx="1">
                  <c:v>5</c:v>
                </c:pt>
                <c:pt idx="2">
                  <c:v>4</c:v>
                </c:pt>
                <c:pt idx="3">
                  <c:v>7.1</c:v>
                </c:pt>
                <c:pt idx="4">
                  <c:v>7.1</c:v>
                </c:pt>
                <c:pt idx="5">
                  <c:v>3.6</c:v>
                </c:pt>
                <c:pt idx="6">
                  <c:v>6.5</c:v>
                </c:pt>
                <c:pt idx="7">
                  <c:v>3.6</c:v>
                </c:pt>
                <c:pt idx="8">
                  <c:v>6.6</c:v>
                </c:pt>
                <c:pt idx="9">
                  <c:v>6.8</c:v>
                </c:pt>
                <c:pt idx="10">
                  <c:v>3.4</c:v>
                </c:pt>
                <c:pt idx="11">
                  <c:v>5.8</c:v>
                </c:pt>
                <c:pt idx="12">
                  <c:v>6.7</c:v>
                </c:pt>
                <c:pt idx="13">
                  <c:v>7.7</c:v>
                </c:pt>
                <c:pt idx="14">
                  <c:v>3.2</c:v>
                </c:pt>
                <c:pt idx="15">
                  <c:v>7</c:v>
                </c:pt>
                <c:pt idx="16">
                  <c:v>0.6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0.6</c:v>
                </c:pt>
                <c:pt idx="30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58192"/>
        <c:axId val="1023261720"/>
      </c:barChart>
      <c:catAx>
        <c:axId val="102325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1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617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819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'Feb23'!$C$3:$AG$3</c:f>
              <c:numCache>
                <c:formatCode>0.0</c:formatCode>
                <c:ptCount val="31"/>
                <c:pt idx="0">
                  <c:v>15.8</c:v>
                </c:pt>
                <c:pt idx="1">
                  <c:v>31.7</c:v>
                </c:pt>
                <c:pt idx="2">
                  <c:v>27.8</c:v>
                </c:pt>
                <c:pt idx="3">
                  <c:v>11.7</c:v>
                </c:pt>
                <c:pt idx="4">
                  <c:v>32.700000000000003</c:v>
                </c:pt>
                <c:pt idx="5">
                  <c:v>33.299999999999997</c:v>
                </c:pt>
                <c:pt idx="6">
                  <c:v>28.4</c:v>
                </c:pt>
                <c:pt idx="7">
                  <c:v>33.6</c:v>
                </c:pt>
                <c:pt idx="8">
                  <c:v>27.9</c:v>
                </c:pt>
                <c:pt idx="9">
                  <c:v>28.5</c:v>
                </c:pt>
                <c:pt idx="10">
                  <c:v>29.5</c:v>
                </c:pt>
                <c:pt idx="11">
                  <c:v>28.8</c:v>
                </c:pt>
                <c:pt idx="12">
                  <c:v>29.2</c:v>
                </c:pt>
                <c:pt idx="13">
                  <c:v>29.6</c:v>
                </c:pt>
                <c:pt idx="14">
                  <c:v>29.5</c:v>
                </c:pt>
                <c:pt idx="15">
                  <c:v>31.1</c:v>
                </c:pt>
                <c:pt idx="16">
                  <c:v>40.299999999999997</c:v>
                </c:pt>
                <c:pt idx="17">
                  <c:v>30.3</c:v>
                </c:pt>
                <c:pt idx="18">
                  <c:v>34.799999999999997</c:v>
                </c:pt>
                <c:pt idx="19">
                  <c:v>30</c:v>
                </c:pt>
                <c:pt idx="20">
                  <c:v>30.5</c:v>
                </c:pt>
                <c:pt idx="21">
                  <c:v>28.1</c:v>
                </c:pt>
                <c:pt idx="22">
                  <c:v>34</c:v>
                </c:pt>
                <c:pt idx="23">
                  <c:v>34.200000000000003</c:v>
                </c:pt>
                <c:pt idx="24">
                  <c:v>32.700000000000003</c:v>
                </c:pt>
                <c:pt idx="25">
                  <c:v>41</c:v>
                </c:pt>
                <c:pt idx="26">
                  <c:v>14.2</c:v>
                </c:pt>
                <c:pt idx="27">
                  <c:v>39.4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'Feb23'!$C$4:$AG$4</c:f>
              <c:numCache>
                <c:formatCode>0.0</c:formatCode>
                <c:ptCount val="31"/>
                <c:pt idx="0">
                  <c:v>64.599999999999994</c:v>
                </c:pt>
                <c:pt idx="1">
                  <c:v>141.80000000000001</c:v>
                </c:pt>
                <c:pt idx="2">
                  <c:v>114</c:v>
                </c:pt>
                <c:pt idx="3">
                  <c:v>33.800000000000004</c:v>
                </c:pt>
                <c:pt idx="4">
                  <c:v>64.5</c:v>
                </c:pt>
                <c:pt idx="5">
                  <c:v>80.099999999999994</c:v>
                </c:pt>
                <c:pt idx="6">
                  <c:v>148.30000000000001</c:v>
                </c:pt>
                <c:pt idx="7">
                  <c:v>97.9</c:v>
                </c:pt>
                <c:pt idx="8">
                  <c:v>146.1</c:v>
                </c:pt>
                <c:pt idx="9">
                  <c:v>147.79999999999998</c:v>
                </c:pt>
                <c:pt idx="10">
                  <c:v>149.80000000000001</c:v>
                </c:pt>
                <c:pt idx="11">
                  <c:v>154.30000000000001</c:v>
                </c:pt>
                <c:pt idx="12">
                  <c:v>157.6</c:v>
                </c:pt>
                <c:pt idx="13">
                  <c:v>160.6</c:v>
                </c:pt>
                <c:pt idx="14">
                  <c:v>160.89999999999998</c:v>
                </c:pt>
                <c:pt idx="15">
                  <c:v>149.5</c:v>
                </c:pt>
                <c:pt idx="16">
                  <c:v>104.7</c:v>
                </c:pt>
                <c:pt idx="17">
                  <c:v>160.69999999999999</c:v>
                </c:pt>
                <c:pt idx="18">
                  <c:v>143.6</c:v>
                </c:pt>
                <c:pt idx="19">
                  <c:v>168.2</c:v>
                </c:pt>
                <c:pt idx="20">
                  <c:v>163.4</c:v>
                </c:pt>
                <c:pt idx="21">
                  <c:v>123.2</c:v>
                </c:pt>
                <c:pt idx="22">
                  <c:v>145.80000000000001</c:v>
                </c:pt>
                <c:pt idx="23">
                  <c:v>165.6</c:v>
                </c:pt>
                <c:pt idx="24">
                  <c:v>68.5</c:v>
                </c:pt>
                <c:pt idx="25">
                  <c:v>133.6</c:v>
                </c:pt>
                <c:pt idx="26">
                  <c:v>71.599999999999994</c:v>
                </c:pt>
                <c:pt idx="27">
                  <c:v>136.4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58976"/>
        <c:axId val="1023252704"/>
        <c:axId val="1017486928"/>
      </c:bar3DChart>
      <c:catAx>
        <c:axId val="102325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27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5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8976"/>
        <c:crossesAt val="1"/>
        <c:crossBetween val="between"/>
      </c:valAx>
      <c:serAx>
        <c:axId val="101748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527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'Feb23'!$C$54:$AG$54</c:f>
              <c:numCache>
                <c:formatCode>0.0</c:formatCode>
                <c:ptCount val="31"/>
                <c:pt idx="0">
                  <c:v>22</c:v>
                </c:pt>
                <c:pt idx="1">
                  <c:v>43.1</c:v>
                </c:pt>
                <c:pt idx="2">
                  <c:v>33.4</c:v>
                </c:pt>
                <c:pt idx="3">
                  <c:v>8.8000000000000007</c:v>
                </c:pt>
                <c:pt idx="4">
                  <c:v>17.399999999999999</c:v>
                </c:pt>
                <c:pt idx="5">
                  <c:v>22.5</c:v>
                </c:pt>
                <c:pt idx="6">
                  <c:v>45.3</c:v>
                </c:pt>
                <c:pt idx="7">
                  <c:v>29.3</c:v>
                </c:pt>
                <c:pt idx="8">
                  <c:v>44.1</c:v>
                </c:pt>
                <c:pt idx="9">
                  <c:v>44.3</c:v>
                </c:pt>
                <c:pt idx="10">
                  <c:v>45.2</c:v>
                </c:pt>
                <c:pt idx="11">
                  <c:v>46.2</c:v>
                </c:pt>
                <c:pt idx="12">
                  <c:v>47.5</c:v>
                </c:pt>
                <c:pt idx="13">
                  <c:v>48.5</c:v>
                </c:pt>
                <c:pt idx="14">
                  <c:v>48.3</c:v>
                </c:pt>
                <c:pt idx="15">
                  <c:v>43.6</c:v>
                </c:pt>
                <c:pt idx="16">
                  <c:v>30</c:v>
                </c:pt>
                <c:pt idx="17">
                  <c:v>48.2</c:v>
                </c:pt>
                <c:pt idx="18">
                  <c:v>42.4</c:v>
                </c:pt>
                <c:pt idx="19">
                  <c:v>50.4</c:v>
                </c:pt>
                <c:pt idx="20">
                  <c:v>48.1</c:v>
                </c:pt>
                <c:pt idx="21">
                  <c:v>34.200000000000003</c:v>
                </c:pt>
                <c:pt idx="22">
                  <c:v>41.5</c:v>
                </c:pt>
                <c:pt idx="23">
                  <c:v>48.3</c:v>
                </c:pt>
                <c:pt idx="24">
                  <c:v>18.7</c:v>
                </c:pt>
                <c:pt idx="25">
                  <c:v>38</c:v>
                </c:pt>
                <c:pt idx="26">
                  <c:v>19.3</c:v>
                </c:pt>
                <c:pt idx="27">
                  <c:v>40.6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'Feb23'!$C$55:$AG$55</c:f>
              <c:numCache>
                <c:formatCode>0.0</c:formatCode>
                <c:ptCount val="31"/>
                <c:pt idx="0">
                  <c:v>13.5</c:v>
                </c:pt>
                <c:pt idx="1">
                  <c:v>43.8</c:v>
                </c:pt>
                <c:pt idx="2">
                  <c:v>34.299999999999997</c:v>
                </c:pt>
                <c:pt idx="3">
                  <c:v>9.9</c:v>
                </c:pt>
                <c:pt idx="4">
                  <c:v>18.3</c:v>
                </c:pt>
                <c:pt idx="5">
                  <c:v>23.5</c:v>
                </c:pt>
                <c:pt idx="6">
                  <c:v>45.7</c:v>
                </c:pt>
                <c:pt idx="7">
                  <c:v>29.9</c:v>
                </c:pt>
                <c:pt idx="8">
                  <c:v>44.7</c:v>
                </c:pt>
                <c:pt idx="9">
                  <c:v>45</c:v>
                </c:pt>
                <c:pt idx="10">
                  <c:v>45.6</c:v>
                </c:pt>
                <c:pt idx="11">
                  <c:v>46.7</c:v>
                </c:pt>
                <c:pt idx="12">
                  <c:v>47.8</c:v>
                </c:pt>
                <c:pt idx="13">
                  <c:v>48.8</c:v>
                </c:pt>
                <c:pt idx="14">
                  <c:v>48.9</c:v>
                </c:pt>
                <c:pt idx="15">
                  <c:v>44.5</c:v>
                </c:pt>
                <c:pt idx="16">
                  <c:v>30.9</c:v>
                </c:pt>
                <c:pt idx="17">
                  <c:v>48.4</c:v>
                </c:pt>
                <c:pt idx="18">
                  <c:v>42.7</c:v>
                </c:pt>
                <c:pt idx="19">
                  <c:v>50.7</c:v>
                </c:pt>
                <c:pt idx="20">
                  <c:v>48.5</c:v>
                </c:pt>
                <c:pt idx="21">
                  <c:v>35.1</c:v>
                </c:pt>
                <c:pt idx="22">
                  <c:v>42.3</c:v>
                </c:pt>
                <c:pt idx="23">
                  <c:v>49</c:v>
                </c:pt>
                <c:pt idx="24">
                  <c:v>19.7</c:v>
                </c:pt>
                <c:pt idx="25">
                  <c:v>38.9</c:v>
                </c:pt>
                <c:pt idx="26">
                  <c:v>20.5</c:v>
                </c:pt>
                <c:pt idx="27">
                  <c:v>37.799999999999997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'Feb23'!$C$56:$AG$56</c:f>
              <c:numCache>
                <c:formatCode>0.0</c:formatCode>
                <c:ptCount val="31"/>
                <c:pt idx="0">
                  <c:v>27.5</c:v>
                </c:pt>
                <c:pt idx="1">
                  <c:v>40.700000000000003</c:v>
                </c:pt>
                <c:pt idx="2">
                  <c:v>33.4</c:v>
                </c:pt>
                <c:pt idx="3">
                  <c:v>9.9</c:v>
                </c:pt>
                <c:pt idx="4">
                  <c:v>18.5</c:v>
                </c:pt>
                <c:pt idx="5">
                  <c:v>22.6</c:v>
                </c:pt>
                <c:pt idx="6">
                  <c:v>41</c:v>
                </c:pt>
                <c:pt idx="7">
                  <c:v>26.7</c:v>
                </c:pt>
                <c:pt idx="8">
                  <c:v>40.700000000000003</c:v>
                </c:pt>
                <c:pt idx="9">
                  <c:v>41.3</c:v>
                </c:pt>
                <c:pt idx="10">
                  <c:v>41.3</c:v>
                </c:pt>
                <c:pt idx="11">
                  <c:v>42.7</c:v>
                </c:pt>
                <c:pt idx="12">
                  <c:v>43.4</c:v>
                </c:pt>
                <c:pt idx="13">
                  <c:v>44.1</c:v>
                </c:pt>
                <c:pt idx="14">
                  <c:v>44.1</c:v>
                </c:pt>
                <c:pt idx="15">
                  <c:v>42.1</c:v>
                </c:pt>
                <c:pt idx="16">
                  <c:v>30</c:v>
                </c:pt>
                <c:pt idx="17">
                  <c:v>44.1</c:v>
                </c:pt>
                <c:pt idx="18">
                  <c:v>39.9</c:v>
                </c:pt>
                <c:pt idx="19">
                  <c:v>45.6</c:v>
                </c:pt>
                <c:pt idx="20">
                  <c:v>44.9</c:v>
                </c:pt>
                <c:pt idx="21">
                  <c:v>35.1</c:v>
                </c:pt>
                <c:pt idx="22">
                  <c:v>41.5</c:v>
                </c:pt>
                <c:pt idx="23">
                  <c:v>45.6</c:v>
                </c:pt>
                <c:pt idx="24">
                  <c:v>19.7</c:v>
                </c:pt>
                <c:pt idx="25">
                  <c:v>38.5</c:v>
                </c:pt>
                <c:pt idx="26">
                  <c:v>20.5</c:v>
                </c:pt>
                <c:pt idx="27">
                  <c:v>40.200000000000003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'Feb23'!$C$57:$AG$57</c:f>
              <c:numCache>
                <c:formatCode>0.0</c:formatCode>
                <c:ptCount val="31"/>
                <c:pt idx="0">
                  <c:v>1.6</c:v>
                </c:pt>
                <c:pt idx="1">
                  <c:v>14.2</c:v>
                </c:pt>
                <c:pt idx="2">
                  <c:v>12.9</c:v>
                </c:pt>
                <c:pt idx="3">
                  <c:v>5.2</c:v>
                </c:pt>
                <c:pt idx="4">
                  <c:v>10.3</c:v>
                </c:pt>
                <c:pt idx="5">
                  <c:v>11.5</c:v>
                </c:pt>
                <c:pt idx="6">
                  <c:v>16.3</c:v>
                </c:pt>
                <c:pt idx="7">
                  <c:v>12</c:v>
                </c:pt>
                <c:pt idx="8">
                  <c:v>16.600000000000001</c:v>
                </c:pt>
                <c:pt idx="9">
                  <c:v>17.2</c:v>
                </c:pt>
                <c:pt idx="10">
                  <c:v>17.7</c:v>
                </c:pt>
                <c:pt idx="11">
                  <c:v>18.7</c:v>
                </c:pt>
                <c:pt idx="12">
                  <c:v>18.899999999999999</c:v>
                </c:pt>
                <c:pt idx="13">
                  <c:v>19.2</c:v>
                </c:pt>
                <c:pt idx="14">
                  <c:v>19.600000000000001</c:v>
                </c:pt>
                <c:pt idx="15">
                  <c:v>19.3</c:v>
                </c:pt>
                <c:pt idx="16">
                  <c:v>13.8</c:v>
                </c:pt>
                <c:pt idx="17">
                  <c:v>20</c:v>
                </c:pt>
                <c:pt idx="18">
                  <c:v>18.600000000000001</c:v>
                </c:pt>
                <c:pt idx="19">
                  <c:v>21.5</c:v>
                </c:pt>
                <c:pt idx="20">
                  <c:v>21.9</c:v>
                </c:pt>
                <c:pt idx="21">
                  <c:v>18.8</c:v>
                </c:pt>
                <c:pt idx="22">
                  <c:v>20.5</c:v>
                </c:pt>
                <c:pt idx="23">
                  <c:v>22.7</c:v>
                </c:pt>
                <c:pt idx="24">
                  <c:v>10.4</c:v>
                </c:pt>
                <c:pt idx="25">
                  <c:v>18.2</c:v>
                </c:pt>
                <c:pt idx="26">
                  <c:v>11.3</c:v>
                </c:pt>
                <c:pt idx="27">
                  <c:v>17.8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62504"/>
        <c:axId val="1023255448"/>
      </c:barChart>
      <c:catAx>
        <c:axId val="1023262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5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55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25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'Mar23'!$C$3:$AG$3</c:f>
              <c:numCache>
                <c:formatCode>0.0</c:formatCode>
                <c:ptCount val="31"/>
                <c:pt idx="0">
                  <c:v>10.4</c:v>
                </c:pt>
                <c:pt idx="1">
                  <c:v>32</c:v>
                </c:pt>
                <c:pt idx="2">
                  <c:v>39.1</c:v>
                </c:pt>
                <c:pt idx="3">
                  <c:v>39.700000000000003</c:v>
                </c:pt>
                <c:pt idx="4">
                  <c:v>32.799999999999997</c:v>
                </c:pt>
                <c:pt idx="5">
                  <c:v>36.9</c:v>
                </c:pt>
                <c:pt idx="6">
                  <c:v>36.799999999999997</c:v>
                </c:pt>
                <c:pt idx="7">
                  <c:v>19</c:v>
                </c:pt>
                <c:pt idx="8">
                  <c:v>42.5</c:v>
                </c:pt>
                <c:pt idx="9">
                  <c:v>52.3</c:v>
                </c:pt>
                <c:pt idx="10">
                  <c:v>2</c:v>
                </c:pt>
                <c:pt idx="11">
                  <c:v>49.3</c:v>
                </c:pt>
                <c:pt idx="12">
                  <c:v>39.299999999999997</c:v>
                </c:pt>
                <c:pt idx="13">
                  <c:v>43.3</c:v>
                </c:pt>
                <c:pt idx="14">
                  <c:v>39</c:v>
                </c:pt>
                <c:pt idx="15">
                  <c:v>38.5</c:v>
                </c:pt>
                <c:pt idx="16">
                  <c:v>39.5</c:v>
                </c:pt>
                <c:pt idx="17">
                  <c:v>47.4</c:v>
                </c:pt>
                <c:pt idx="18">
                  <c:v>47.1</c:v>
                </c:pt>
                <c:pt idx="19">
                  <c:v>51.7</c:v>
                </c:pt>
                <c:pt idx="20">
                  <c:v>35.6</c:v>
                </c:pt>
                <c:pt idx="21">
                  <c:v>37.4</c:v>
                </c:pt>
                <c:pt idx="22">
                  <c:v>33.5</c:v>
                </c:pt>
                <c:pt idx="23">
                  <c:v>12.2</c:v>
                </c:pt>
                <c:pt idx="24">
                  <c:v>52.1</c:v>
                </c:pt>
                <c:pt idx="25">
                  <c:v>48.1</c:v>
                </c:pt>
                <c:pt idx="26">
                  <c:v>7.7</c:v>
                </c:pt>
                <c:pt idx="27">
                  <c:v>47.3</c:v>
                </c:pt>
                <c:pt idx="28">
                  <c:v>35</c:v>
                </c:pt>
                <c:pt idx="29">
                  <c:v>47.2</c:v>
                </c:pt>
                <c:pt idx="30">
                  <c:v>47.9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'Mar23'!$C$4:$AG$4</c:f>
              <c:numCache>
                <c:formatCode>0.0</c:formatCode>
                <c:ptCount val="31"/>
                <c:pt idx="0">
                  <c:v>45.2</c:v>
                </c:pt>
                <c:pt idx="1">
                  <c:v>171.1</c:v>
                </c:pt>
                <c:pt idx="2">
                  <c:v>165.2</c:v>
                </c:pt>
                <c:pt idx="3">
                  <c:v>163.1</c:v>
                </c:pt>
                <c:pt idx="4">
                  <c:v>195</c:v>
                </c:pt>
                <c:pt idx="5">
                  <c:v>141</c:v>
                </c:pt>
                <c:pt idx="6">
                  <c:v>141.1</c:v>
                </c:pt>
                <c:pt idx="7">
                  <c:v>55.2</c:v>
                </c:pt>
                <c:pt idx="8">
                  <c:v>157.30000000000001</c:v>
                </c:pt>
                <c:pt idx="9">
                  <c:v>102.2</c:v>
                </c:pt>
                <c:pt idx="10">
                  <c:v>11.6</c:v>
                </c:pt>
                <c:pt idx="11">
                  <c:v>142.80000000000001</c:v>
                </c:pt>
                <c:pt idx="12">
                  <c:v>193.4</c:v>
                </c:pt>
                <c:pt idx="13">
                  <c:v>76.399999999999991</c:v>
                </c:pt>
                <c:pt idx="14">
                  <c:v>218.1</c:v>
                </c:pt>
                <c:pt idx="15">
                  <c:v>219.59999999999997</c:v>
                </c:pt>
                <c:pt idx="16">
                  <c:v>173.5</c:v>
                </c:pt>
                <c:pt idx="17">
                  <c:v>179.4</c:v>
                </c:pt>
                <c:pt idx="18">
                  <c:v>92.799999999999983</c:v>
                </c:pt>
                <c:pt idx="19">
                  <c:v>183.2</c:v>
                </c:pt>
                <c:pt idx="20">
                  <c:v>182.39999999999998</c:v>
                </c:pt>
                <c:pt idx="21">
                  <c:v>227.89999999999998</c:v>
                </c:pt>
                <c:pt idx="22">
                  <c:v>86.5</c:v>
                </c:pt>
                <c:pt idx="23">
                  <c:v>43.7</c:v>
                </c:pt>
                <c:pt idx="24">
                  <c:v>154.70000000000002</c:v>
                </c:pt>
                <c:pt idx="25">
                  <c:v>93.2</c:v>
                </c:pt>
                <c:pt idx="26">
                  <c:v>35.299999999999997</c:v>
                </c:pt>
                <c:pt idx="27">
                  <c:v>225.2</c:v>
                </c:pt>
                <c:pt idx="28">
                  <c:v>114.9</c:v>
                </c:pt>
                <c:pt idx="29">
                  <c:v>151.80000000000001</c:v>
                </c:pt>
                <c:pt idx="30">
                  <c:v>113.9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51528"/>
        <c:axId val="1023257408"/>
        <c:axId val="1017478024"/>
      </c:bar3DChart>
      <c:catAx>
        <c:axId val="1023251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74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5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1528"/>
        <c:crossesAt val="1"/>
        <c:crossBetween val="between"/>
      </c:valAx>
      <c:serAx>
        <c:axId val="1017478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574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'Mar23'!$C$54:$AG$54</c:f>
              <c:numCache>
                <c:formatCode>0.0</c:formatCode>
                <c:ptCount val="31"/>
                <c:pt idx="0">
                  <c:v>12.6</c:v>
                </c:pt>
                <c:pt idx="1">
                  <c:v>54.4</c:v>
                </c:pt>
                <c:pt idx="2">
                  <c:v>51.5</c:v>
                </c:pt>
                <c:pt idx="3">
                  <c:v>49.7</c:v>
                </c:pt>
                <c:pt idx="4">
                  <c:v>60.2</c:v>
                </c:pt>
                <c:pt idx="5">
                  <c:v>45</c:v>
                </c:pt>
                <c:pt idx="6">
                  <c:v>40.5</c:v>
                </c:pt>
                <c:pt idx="7">
                  <c:v>15.7</c:v>
                </c:pt>
                <c:pt idx="8">
                  <c:v>49</c:v>
                </c:pt>
                <c:pt idx="9">
                  <c:v>30.9</c:v>
                </c:pt>
                <c:pt idx="10">
                  <c:v>2.6</c:v>
                </c:pt>
                <c:pt idx="11">
                  <c:v>45.2</c:v>
                </c:pt>
                <c:pt idx="12">
                  <c:v>59.6</c:v>
                </c:pt>
                <c:pt idx="13">
                  <c:v>22.4</c:v>
                </c:pt>
                <c:pt idx="14">
                  <c:v>66.3</c:v>
                </c:pt>
                <c:pt idx="15">
                  <c:v>66.7</c:v>
                </c:pt>
                <c:pt idx="16">
                  <c:v>50.6</c:v>
                </c:pt>
                <c:pt idx="17">
                  <c:v>52.1</c:v>
                </c:pt>
                <c:pt idx="18">
                  <c:v>26.6</c:v>
                </c:pt>
                <c:pt idx="19">
                  <c:v>57</c:v>
                </c:pt>
                <c:pt idx="20">
                  <c:v>53.5</c:v>
                </c:pt>
                <c:pt idx="21">
                  <c:v>68.3</c:v>
                </c:pt>
                <c:pt idx="22">
                  <c:v>25</c:v>
                </c:pt>
                <c:pt idx="23">
                  <c:v>12.3</c:v>
                </c:pt>
                <c:pt idx="24">
                  <c:v>47.9</c:v>
                </c:pt>
                <c:pt idx="25">
                  <c:v>28.4</c:v>
                </c:pt>
                <c:pt idx="26">
                  <c:v>9.5</c:v>
                </c:pt>
                <c:pt idx="27">
                  <c:v>66</c:v>
                </c:pt>
                <c:pt idx="28">
                  <c:v>33.9</c:v>
                </c:pt>
                <c:pt idx="29">
                  <c:v>48.7</c:v>
                </c:pt>
                <c:pt idx="30">
                  <c:v>34.1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'Mar23'!$C$55:$AG$55</c:f>
              <c:numCache>
                <c:formatCode>0.0</c:formatCode>
                <c:ptCount val="31"/>
                <c:pt idx="0">
                  <c:v>11.6</c:v>
                </c:pt>
                <c:pt idx="1">
                  <c:v>45.4</c:v>
                </c:pt>
                <c:pt idx="2">
                  <c:v>43.1</c:v>
                </c:pt>
                <c:pt idx="3">
                  <c:v>41.6</c:v>
                </c:pt>
                <c:pt idx="4">
                  <c:v>50.2</c:v>
                </c:pt>
                <c:pt idx="5">
                  <c:v>37.6</c:v>
                </c:pt>
                <c:pt idx="6">
                  <c:v>34.5</c:v>
                </c:pt>
                <c:pt idx="7">
                  <c:v>14.1</c:v>
                </c:pt>
                <c:pt idx="8">
                  <c:v>40.700000000000003</c:v>
                </c:pt>
                <c:pt idx="9">
                  <c:v>26.5</c:v>
                </c:pt>
                <c:pt idx="10">
                  <c:v>2.9</c:v>
                </c:pt>
                <c:pt idx="11">
                  <c:v>37.799999999999997</c:v>
                </c:pt>
                <c:pt idx="12">
                  <c:v>49.4</c:v>
                </c:pt>
                <c:pt idx="13">
                  <c:v>19.7</c:v>
                </c:pt>
                <c:pt idx="14">
                  <c:v>55.1</c:v>
                </c:pt>
                <c:pt idx="15">
                  <c:v>55.9</c:v>
                </c:pt>
                <c:pt idx="16">
                  <c:v>43</c:v>
                </c:pt>
                <c:pt idx="17">
                  <c:v>44.3</c:v>
                </c:pt>
                <c:pt idx="18">
                  <c:v>23.2</c:v>
                </c:pt>
                <c:pt idx="19">
                  <c:v>47.6</c:v>
                </c:pt>
                <c:pt idx="20">
                  <c:v>45.5</c:v>
                </c:pt>
                <c:pt idx="21">
                  <c:v>57.5</c:v>
                </c:pt>
                <c:pt idx="22">
                  <c:v>21.9</c:v>
                </c:pt>
                <c:pt idx="23">
                  <c:v>11.5</c:v>
                </c:pt>
                <c:pt idx="24">
                  <c:v>40.5</c:v>
                </c:pt>
                <c:pt idx="25">
                  <c:v>24.6</c:v>
                </c:pt>
                <c:pt idx="26">
                  <c:v>9.3000000000000007</c:v>
                </c:pt>
                <c:pt idx="27">
                  <c:v>55.7</c:v>
                </c:pt>
                <c:pt idx="28">
                  <c:v>29.2</c:v>
                </c:pt>
                <c:pt idx="29">
                  <c:v>40.299999999999997</c:v>
                </c:pt>
                <c:pt idx="30">
                  <c:v>29.3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'Mar23'!$C$56:$AG$56</c:f>
              <c:numCache>
                <c:formatCode>0.0</c:formatCode>
                <c:ptCount val="31"/>
                <c:pt idx="0">
                  <c:v>13.8</c:v>
                </c:pt>
                <c:pt idx="1">
                  <c:v>49.4</c:v>
                </c:pt>
                <c:pt idx="2">
                  <c:v>47.8</c:v>
                </c:pt>
                <c:pt idx="3">
                  <c:v>46.7</c:v>
                </c:pt>
                <c:pt idx="4">
                  <c:v>56</c:v>
                </c:pt>
                <c:pt idx="5">
                  <c:v>40.200000000000003</c:v>
                </c:pt>
                <c:pt idx="6">
                  <c:v>41.5</c:v>
                </c:pt>
                <c:pt idx="7">
                  <c:v>16.7</c:v>
                </c:pt>
                <c:pt idx="8">
                  <c:v>46.1</c:v>
                </c:pt>
                <c:pt idx="9">
                  <c:v>29.9</c:v>
                </c:pt>
                <c:pt idx="10">
                  <c:v>4</c:v>
                </c:pt>
                <c:pt idx="11">
                  <c:v>40.200000000000003</c:v>
                </c:pt>
                <c:pt idx="12">
                  <c:v>54.9</c:v>
                </c:pt>
                <c:pt idx="13">
                  <c:v>22.8</c:v>
                </c:pt>
                <c:pt idx="14">
                  <c:v>61.3</c:v>
                </c:pt>
                <c:pt idx="15">
                  <c:v>62.3</c:v>
                </c:pt>
                <c:pt idx="16">
                  <c:v>51</c:v>
                </c:pt>
                <c:pt idx="17">
                  <c:v>51.5</c:v>
                </c:pt>
                <c:pt idx="18">
                  <c:v>27.4</c:v>
                </c:pt>
                <c:pt idx="19">
                  <c:v>51.3</c:v>
                </c:pt>
                <c:pt idx="20">
                  <c:v>53.2</c:v>
                </c:pt>
                <c:pt idx="21">
                  <c:v>64.400000000000006</c:v>
                </c:pt>
                <c:pt idx="22">
                  <c:v>25.9</c:v>
                </c:pt>
                <c:pt idx="23">
                  <c:v>13.3</c:v>
                </c:pt>
                <c:pt idx="24">
                  <c:v>44.7</c:v>
                </c:pt>
                <c:pt idx="25">
                  <c:v>27</c:v>
                </c:pt>
                <c:pt idx="26">
                  <c:v>10.7</c:v>
                </c:pt>
                <c:pt idx="27">
                  <c:v>64.3</c:v>
                </c:pt>
                <c:pt idx="28">
                  <c:v>34.200000000000003</c:v>
                </c:pt>
                <c:pt idx="29">
                  <c:v>42.9</c:v>
                </c:pt>
                <c:pt idx="30">
                  <c:v>33.4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'Mar23'!$C$57:$AG$57</c:f>
              <c:numCache>
                <c:formatCode>0.0</c:formatCode>
                <c:ptCount val="31"/>
                <c:pt idx="0">
                  <c:v>7.2</c:v>
                </c:pt>
                <c:pt idx="1">
                  <c:v>21.9</c:v>
                </c:pt>
                <c:pt idx="2">
                  <c:v>22.8</c:v>
                </c:pt>
                <c:pt idx="3">
                  <c:v>25.1</c:v>
                </c:pt>
                <c:pt idx="4">
                  <c:v>28.6</c:v>
                </c:pt>
                <c:pt idx="5">
                  <c:v>18.2</c:v>
                </c:pt>
                <c:pt idx="6">
                  <c:v>24.6</c:v>
                </c:pt>
                <c:pt idx="7">
                  <c:v>8.6999999999999993</c:v>
                </c:pt>
                <c:pt idx="8">
                  <c:v>21.5</c:v>
                </c:pt>
                <c:pt idx="9">
                  <c:v>14.9</c:v>
                </c:pt>
                <c:pt idx="10">
                  <c:v>2.1</c:v>
                </c:pt>
                <c:pt idx="11">
                  <c:v>19.600000000000001</c:v>
                </c:pt>
                <c:pt idx="12">
                  <c:v>29.5</c:v>
                </c:pt>
                <c:pt idx="13">
                  <c:v>11.5</c:v>
                </c:pt>
                <c:pt idx="14">
                  <c:v>35.4</c:v>
                </c:pt>
                <c:pt idx="15">
                  <c:v>34.700000000000003</c:v>
                </c:pt>
                <c:pt idx="16">
                  <c:v>28.9</c:v>
                </c:pt>
                <c:pt idx="17">
                  <c:v>31.5</c:v>
                </c:pt>
                <c:pt idx="18">
                  <c:v>15.6</c:v>
                </c:pt>
                <c:pt idx="19">
                  <c:v>27.3</c:v>
                </c:pt>
                <c:pt idx="20">
                  <c:v>30.2</c:v>
                </c:pt>
                <c:pt idx="21">
                  <c:v>37.700000000000003</c:v>
                </c:pt>
                <c:pt idx="22">
                  <c:v>13.7</c:v>
                </c:pt>
                <c:pt idx="23">
                  <c:v>6.6</c:v>
                </c:pt>
                <c:pt idx="24">
                  <c:v>21.6</c:v>
                </c:pt>
                <c:pt idx="25">
                  <c:v>13.2</c:v>
                </c:pt>
                <c:pt idx="26">
                  <c:v>5.8</c:v>
                </c:pt>
                <c:pt idx="27">
                  <c:v>39.200000000000003</c:v>
                </c:pt>
                <c:pt idx="28">
                  <c:v>17.600000000000001</c:v>
                </c:pt>
                <c:pt idx="29">
                  <c:v>19.899999999999999</c:v>
                </c:pt>
                <c:pt idx="30">
                  <c:v>17.100000000000001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51920"/>
        <c:axId val="1023253096"/>
      </c:barChart>
      <c:catAx>
        <c:axId val="102325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3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53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192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'Apr23'!$C$3:$AG$3</c:f>
              <c:numCache>
                <c:formatCode>0.0</c:formatCode>
                <c:ptCount val="31"/>
                <c:pt idx="0">
                  <c:v>51.5</c:v>
                </c:pt>
                <c:pt idx="1">
                  <c:v>53</c:v>
                </c:pt>
                <c:pt idx="2">
                  <c:v>30.9</c:v>
                </c:pt>
                <c:pt idx="3">
                  <c:v>43.2</c:v>
                </c:pt>
                <c:pt idx="4">
                  <c:v>40.9</c:v>
                </c:pt>
                <c:pt idx="5">
                  <c:v>38.5</c:v>
                </c:pt>
                <c:pt idx="6">
                  <c:v>53.1</c:v>
                </c:pt>
                <c:pt idx="7">
                  <c:v>52.9</c:v>
                </c:pt>
                <c:pt idx="8">
                  <c:v>40.700000000000003</c:v>
                </c:pt>
                <c:pt idx="9">
                  <c:v>38.5</c:v>
                </c:pt>
                <c:pt idx="10">
                  <c:v>19.8</c:v>
                </c:pt>
                <c:pt idx="11">
                  <c:v>40.5</c:v>
                </c:pt>
                <c:pt idx="12">
                  <c:v>49.7</c:v>
                </c:pt>
                <c:pt idx="13">
                  <c:v>44.1</c:v>
                </c:pt>
                <c:pt idx="14">
                  <c:v>16</c:v>
                </c:pt>
                <c:pt idx="15">
                  <c:v>10.9</c:v>
                </c:pt>
                <c:pt idx="16">
                  <c:v>52.2</c:v>
                </c:pt>
                <c:pt idx="17">
                  <c:v>48.5</c:v>
                </c:pt>
                <c:pt idx="18">
                  <c:v>53.2</c:v>
                </c:pt>
                <c:pt idx="19">
                  <c:v>13.8</c:v>
                </c:pt>
                <c:pt idx="20">
                  <c:v>42.4</c:v>
                </c:pt>
                <c:pt idx="21">
                  <c:v>53</c:v>
                </c:pt>
                <c:pt idx="22">
                  <c:v>50.6</c:v>
                </c:pt>
                <c:pt idx="23">
                  <c:v>53.9</c:v>
                </c:pt>
                <c:pt idx="24">
                  <c:v>53.6</c:v>
                </c:pt>
                <c:pt idx="25">
                  <c:v>50.8</c:v>
                </c:pt>
                <c:pt idx="26">
                  <c:v>48.5</c:v>
                </c:pt>
                <c:pt idx="27">
                  <c:v>43.7</c:v>
                </c:pt>
                <c:pt idx="28">
                  <c:v>50</c:v>
                </c:pt>
                <c:pt idx="29">
                  <c:v>20.2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'Apr23'!$C$4:$AG$4</c:f>
              <c:numCache>
                <c:formatCode>0.0</c:formatCode>
                <c:ptCount val="31"/>
                <c:pt idx="0">
                  <c:v>146.1</c:v>
                </c:pt>
                <c:pt idx="1">
                  <c:v>119.8</c:v>
                </c:pt>
                <c:pt idx="2">
                  <c:v>105.19999999999999</c:v>
                </c:pt>
                <c:pt idx="3">
                  <c:v>287.60000000000002</c:v>
                </c:pt>
                <c:pt idx="4">
                  <c:v>282</c:v>
                </c:pt>
                <c:pt idx="5">
                  <c:v>202.2</c:v>
                </c:pt>
                <c:pt idx="6">
                  <c:v>123.4</c:v>
                </c:pt>
                <c:pt idx="7">
                  <c:v>187.60000000000002</c:v>
                </c:pt>
                <c:pt idx="8">
                  <c:v>284.89999999999998</c:v>
                </c:pt>
                <c:pt idx="9">
                  <c:v>201.10000000000002</c:v>
                </c:pt>
                <c:pt idx="10">
                  <c:v>65.5</c:v>
                </c:pt>
                <c:pt idx="11">
                  <c:v>144.80000000000001</c:v>
                </c:pt>
                <c:pt idx="12">
                  <c:v>119.60000000000001</c:v>
                </c:pt>
                <c:pt idx="13">
                  <c:v>276.09999999999997</c:v>
                </c:pt>
                <c:pt idx="14">
                  <c:v>80.2</c:v>
                </c:pt>
                <c:pt idx="15">
                  <c:v>38.9</c:v>
                </c:pt>
                <c:pt idx="16">
                  <c:v>139.39999999999998</c:v>
                </c:pt>
                <c:pt idx="17">
                  <c:v>289.3</c:v>
                </c:pt>
                <c:pt idx="18">
                  <c:v>249.8</c:v>
                </c:pt>
                <c:pt idx="19">
                  <c:v>62.099999999999994</c:v>
                </c:pt>
                <c:pt idx="20">
                  <c:v>147.19999999999999</c:v>
                </c:pt>
                <c:pt idx="21">
                  <c:v>151.30000000000001</c:v>
                </c:pt>
                <c:pt idx="22">
                  <c:v>183.5</c:v>
                </c:pt>
                <c:pt idx="23">
                  <c:v>182.9</c:v>
                </c:pt>
                <c:pt idx="24">
                  <c:v>146.29999999999998</c:v>
                </c:pt>
                <c:pt idx="25">
                  <c:v>251.50000000000003</c:v>
                </c:pt>
                <c:pt idx="26">
                  <c:v>290.8</c:v>
                </c:pt>
                <c:pt idx="27">
                  <c:v>127.1</c:v>
                </c:pt>
                <c:pt idx="28">
                  <c:v>239.8</c:v>
                </c:pt>
                <c:pt idx="29">
                  <c:v>102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53880"/>
        <c:axId val="1023254272"/>
        <c:axId val="1017490320"/>
      </c:bar3DChart>
      <c:catAx>
        <c:axId val="102325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42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5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3880"/>
        <c:crossesAt val="1"/>
        <c:crossBetween val="between"/>
      </c:valAx>
      <c:serAx>
        <c:axId val="101749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542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'Apr23'!$C$54:$AG$54</c:f>
              <c:numCache>
                <c:formatCode>0.0</c:formatCode>
                <c:ptCount val="31"/>
                <c:pt idx="0">
                  <c:v>45.3</c:v>
                </c:pt>
                <c:pt idx="1">
                  <c:v>35.5</c:v>
                </c:pt>
                <c:pt idx="2">
                  <c:v>30.1</c:v>
                </c:pt>
                <c:pt idx="3">
                  <c:v>87.1</c:v>
                </c:pt>
                <c:pt idx="4">
                  <c:v>86.1</c:v>
                </c:pt>
                <c:pt idx="5">
                  <c:v>57.6</c:v>
                </c:pt>
                <c:pt idx="6">
                  <c:v>38.6</c:v>
                </c:pt>
                <c:pt idx="7">
                  <c:v>55.7</c:v>
                </c:pt>
                <c:pt idx="8">
                  <c:v>86.4</c:v>
                </c:pt>
                <c:pt idx="9">
                  <c:v>57.3</c:v>
                </c:pt>
                <c:pt idx="10">
                  <c:v>18.600000000000001</c:v>
                </c:pt>
                <c:pt idx="11">
                  <c:v>42.8</c:v>
                </c:pt>
                <c:pt idx="12">
                  <c:v>33.200000000000003</c:v>
                </c:pt>
                <c:pt idx="13">
                  <c:v>83.8</c:v>
                </c:pt>
                <c:pt idx="14">
                  <c:v>23.3</c:v>
                </c:pt>
                <c:pt idx="15">
                  <c:v>10.5</c:v>
                </c:pt>
                <c:pt idx="16">
                  <c:v>39.799999999999997</c:v>
                </c:pt>
                <c:pt idx="17">
                  <c:v>83.3</c:v>
                </c:pt>
                <c:pt idx="18">
                  <c:v>74.099999999999994</c:v>
                </c:pt>
                <c:pt idx="19">
                  <c:v>16.7</c:v>
                </c:pt>
                <c:pt idx="20">
                  <c:v>40.700000000000003</c:v>
                </c:pt>
                <c:pt idx="21">
                  <c:v>41.6</c:v>
                </c:pt>
                <c:pt idx="22">
                  <c:v>50.3</c:v>
                </c:pt>
                <c:pt idx="23">
                  <c:v>54.5</c:v>
                </c:pt>
                <c:pt idx="24">
                  <c:v>43.7</c:v>
                </c:pt>
                <c:pt idx="25">
                  <c:v>68.7</c:v>
                </c:pt>
                <c:pt idx="26">
                  <c:v>84</c:v>
                </c:pt>
                <c:pt idx="27">
                  <c:v>36.4</c:v>
                </c:pt>
                <c:pt idx="28">
                  <c:v>68.2</c:v>
                </c:pt>
                <c:pt idx="29">
                  <c:v>27.9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'Apr23'!$C$55:$AG$55</c:f>
              <c:numCache>
                <c:formatCode>0.0</c:formatCode>
                <c:ptCount val="31"/>
                <c:pt idx="0">
                  <c:v>38</c:v>
                </c:pt>
                <c:pt idx="1">
                  <c:v>30.5</c:v>
                </c:pt>
                <c:pt idx="2">
                  <c:v>26.2</c:v>
                </c:pt>
                <c:pt idx="3">
                  <c:v>72.400000000000006</c:v>
                </c:pt>
                <c:pt idx="4">
                  <c:v>71</c:v>
                </c:pt>
                <c:pt idx="5">
                  <c:v>48.8</c:v>
                </c:pt>
                <c:pt idx="6">
                  <c:v>32.299999999999997</c:v>
                </c:pt>
                <c:pt idx="7">
                  <c:v>47.3</c:v>
                </c:pt>
                <c:pt idx="8">
                  <c:v>71.599999999999994</c:v>
                </c:pt>
                <c:pt idx="9">
                  <c:v>48.7</c:v>
                </c:pt>
                <c:pt idx="10">
                  <c:v>16.8</c:v>
                </c:pt>
                <c:pt idx="11">
                  <c:v>36.6</c:v>
                </c:pt>
                <c:pt idx="12">
                  <c:v>28.7</c:v>
                </c:pt>
                <c:pt idx="13">
                  <c:v>70.599999999999994</c:v>
                </c:pt>
                <c:pt idx="14">
                  <c:v>20.6</c:v>
                </c:pt>
                <c:pt idx="15">
                  <c:v>10.1</c:v>
                </c:pt>
                <c:pt idx="16">
                  <c:v>34</c:v>
                </c:pt>
                <c:pt idx="17">
                  <c:v>83</c:v>
                </c:pt>
                <c:pt idx="18">
                  <c:v>74.2</c:v>
                </c:pt>
                <c:pt idx="19">
                  <c:v>18.100000000000001</c:v>
                </c:pt>
                <c:pt idx="20">
                  <c:v>41.9</c:v>
                </c:pt>
                <c:pt idx="21">
                  <c:v>42.7</c:v>
                </c:pt>
                <c:pt idx="22">
                  <c:v>51.4</c:v>
                </c:pt>
                <c:pt idx="23">
                  <c:v>53.7</c:v>
                </c:pt>
                <c:pt idx="24">
                  <c:v>42.9</c:v>
                </c:pt>
                <c:pt idx="25">
                  <c:v>69.900000000000006</c:v>
                </c:pt>
                <c:pt idx="26">
                  <c:v>83.6</c:v>
                </c:pt>
                <c:pt idx="27">
                  <c:v>37.4</c:v>
                </c:pt>
                <c:pt idx="28">
                  <c:v>69.099999999999994</c:v>
                </c:pt>
                <c:pt idx="29">
                  <c:v>29.3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'Apr23'!$C$56:$AG$56</c:f>
              <c:numCache>
                <c:formatCode>0.0</c:formatCode>
                <c:ptCount val="31"/>
                <c:pt idx="0">
                  <c:v>42.4</c:v>
                </c:pt>
                <c:pt idx="1">
                  <c:v>35.299999999999997</c:v>
                </c:pt>
                <c:pt idx="2">
                  <c:v>31.3</c:v>
                </c:pt>
                <c:pt idx="3">
                  <c:v>81.099999999999994</c:v>
                </c:pt>
                <c:pt idx="4">
                  <c:v>79.400000000000006</c:v>
                </c:pt>
                <c:pt idx="5">
                  <c:v>58.5</c:v>
                </c:pt>
                <c:pt idx="6">
                  <c:v>35</c:v>
                </c:pt>
                <c:pt idx="7">
                  <c:v>53.3</c:v>
                </c:pt>
                <c:pt idx="8">
                  <c:v>80.400000000000006</c:v>
                </c:pt>
                <c:pt idx="9">
                  <c:v>58.4</c:v>
                </c:pt>
                <c:pt idx="10">
                  <c:v>19.8</c:v>
                </c:pt>
                <c:pt idx="11">
                  <c:v>43.3</c:v>
                </c:pt>
                <c:pt idx="12">
                  <c:v>34.5</c:v>
                </c:pt>
                <c:pt idx="13">
                  <c:v>79.2</c:v>
                </c:pt>
                <c:pt idx="14">
                  <c:v>24.1</c:v>
                </c:pt>
                <c:pt idx="15">
                  <c:v>11.9</c:v>
                </c:pt>
                <c:pt idx="16">
                  <c:v>35.4</c:v>
                </c:pt>
                <c:pt idx="17">
                  <c:v>79.8</c:v>
                </c:pt>
                <c:pt idx="18">
                  <c:v>68.7</c:v>
                </c:pt>
                <c:pt idx="19">
                  <c:v>18</c:v>
                </c:pt>
                <c:pt idx="20">
                  <c:v>41.7</c:v>
                </c:pt>
                <c:pt idx="21">
                  <c:v>42.3</c:v>
                </c:pt>
                <c:pt idx="22">
                  <c:v>51.5</c:v>
                </c:pt>
                <c:pt idx="23">
                  <c:v>48.9</c:v>
                </c:pt>
                <c:pt idx="24">
                  <c:v>39.1</c:v>
                </c:pt>
                <c:pt idx="25">
                  <c:v>70</c:v>
                </c:pt>
                <c:pt idx="26">
                  <c:v>78.7</c:v>
                </c:pt>
                <c:pt idx="27">
                  <c:v>35.799999999999997</c:v>
                </c:pt>
                <c:pt idx="28">
                  <c:v>67.5</c:v>
                </c:pt>
                <c:pt idx="29">
                  <c:v>29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'Apr23'!$C$57:$AG$57</c:f>
              <c:numCache>
                <c:formatCode>0.0</c:formatCode>
                <c:ptCount val="31"/>
                <c:pt idx="0">
                  <c:v>20.399999999999999</c:v>
                </c:pt>
                <c:pt idx="1">
                  <c:v>18.5</c:v>
                </c:pt>
                <c:pt idx="2">
                  <c:v>17.600000000000001</c:v>
                </c:pt>
                <c:pt idx="3">
                  <c:v>47</c:v>
                </c:pt>
                <c:pt idx="4">
                  <c:v>45.5</c:v>
                </c:pt>
                <c:pt idx="5">
                  <c:v>37.299999999999997</c:v>
                </c:pt>
                <c:pt idx="6">
                  <c:v>17.5</c:v>
                </c:pt>
                <c:pt idx="7">
                  <c:v>31.3</c:v>
                </c:pt>
                <c:pt idx="8">
                  <c:v>46.5</c:v>
                </c:pt>
                <c:pt idx="9">
                  <c:v>36.700000000000003</c:v>
                </c:pt>
                <c:pt idx="10">
                  <c:v>10.3</c:v>
                </c:pt>
                <c:pt idx="11">
                  <c:v>22.1</c:v>
                </c:pt>
                <c:pt idx="12">
                  <c:v>23.2</c:v>
                </c:pt>
                <c:pt idx="13">
                  <c:v>42.5</c:v>
                </c:pt>
                <c:pt idx="14">
                  <c:v>12.2</c:v>
                </c:pt>
                <c:pt idx="15">
                  <c:v>6.4</c:v>
                </c:pt>
                <c:pt idx="16">
                  <c:v>30.2</c:v>
                </c:pt>
                <c:pt idx="17">
                  <c:v>43.2</c:v>
                </c:pt>
                <c:pt idx="18">
                  <c:v>32.799999999999997</c:v>
                </c:pt>
                <c:pt idx="19">
                  <c:v>9.3000000000000007</c:v>
                </c:pt>
                <c:pt idx="20">
                  <c:v>22.9</c:v>
                </c:pt>
                <c:pt idx="21">
                  <c:v>24.7</c:v>
                </c:pt>
                <c:pt idx="22">
                  <c:v>30.3</c:v>
                </c:pt>
                <c:pt idx="23">
                  <c:v>25.8</c:v>
                </c:pt>
                <c:pt idx="24">
                  <c:v>20.6</c:v>
                </c:pt>
                <c:pt idx="25">
                  <c:v>42.9</c:v>
                </c:pt>
                <c:pt idx="26">
                  <c:v>44.5</c:v>
                </c:pt>
                <c:pt idx="27">
                  <c:v>17.5</c:v>
                </c:pt>
                <c:pt idx="28">
                  <c:v>35</c:v>
                </c:pt>
                <c:pt idx="29">
                  <c:v>15.8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55056"/>
        <c:axId val="1023256232"/>
      </c:barChart>
      <c:catAx>
        <c:axId val="102325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6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56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550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'Mai23'!$C$3:$AG$3</c:f>
              <c:numCache>
                <c:formatCode>0.0</c:formatCode>
                <c:ptCount val="31"/>
                <c:pt idx="0">
                  <c:v>15.4</c:v>
                </c:pt>
                <c:pt idx="1">
                  <c:v>54.1</c:v>
                </c:pt>
                <c:pt idx="2">
                  <c:v>44.5</c:v>
                </c:pt>
                <c:pt idx="3">
                  <c:v>45.1</c:v>
                </c:pt>
                <c:pt idx="4">
                  <c:v>49.3</c:v>
                </c:pt>
                <c:pt idx="5">
                  <c:v>44.8</c:v>
                </c:pt>
                <c:pt idx="6">
                  <c:v>53.9</c:v>
                </c:pt>
                <c:pt idx="7">
                  <c:v>40.9</c:v>
                </c:pt>
                <c:pt idx="8">
                  <c:v>39</c:v>
                </c:pt>
                <c:pt idx="9">
                  <c:v>53.9</c:v>
                </c:pt>
                <c:pt idx="10">
                  <c:v>51.1</c:v>
                </c:pt>
                <c:pt idx="11">
                  <c:v>53.9</c:v>
                </c:pt>
                <c:pt idx="12">
                  <c:v>42.5</c:v>
                </c:pt>
                <c:pt idx="13">
                  <c:v>53.2</c:v>
                </c:pt>
                <c:pt idx="14">
                  <c:v>52.5</c:v>
                </c:pt>
                <c:pt idx="15">
                  <c:v>18</c:v>
                </c:pt>
                <c:pt idx="16">
                  <c:v>49.1</c:v>
                </c:pt>
                <c:pt idx="17">
                  <c:v>40.5</c:v>
                </c:pt>
                <c:pt idx="18">
                  <c:v>43.1</c:v>
                </c:pt>
                <c:pt idx="19">
                  <c:v>51.7</c:v>
                </c:pt>
                <c:pt idx="20">
                  <c:v>44</c:v>
                </c:pt>
                <c:pt idx="21">
                  <c:v>51.6</c:v>
                </c:pt>
                <c:pt idx="22">
                  <c:v>49.7</c:v>
                </c:pt>
                <c:pt idx="23">
                  <c:v>17.5</c:v>
                </c:pt>
                <c:pt idx="24">
                  <c:v>53.6</c:v>
                </c:pt>
                <c:pt idx="25">
                  <c:v>44.4</c:v>
                </c:pt>
                <c:pt idx="26">
                  <c:v>41.6</c:v>
                </c:pt>
                <c:pt idx="27">
                  <c:v>41.1</c:v>
                </c:pt>
                <c:pt idx="28">
                  <c:v>41.6</c:v>
                </c:pt>
                <c:pt idx="29">
                  <c:v>45.3</c:v>
                </c:pt>
                <c:pt idx="30">
                  <c:v>52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'Mai23'!$C$4:$AG$4</c:f>
              <c:numCache>
                <c:formatCode>0.0</c:formatCode>
                <c:ptCount val="31"/>
                <c:pt idx="0">
                  <c:v>97.8</c:v>
                </c:pt>
                <c:pt idx="1">
                  <c:v>196.9</c:v>
                </c:pt>
                <c:pt idx="2">
                  <c:v>334.9</c:v>
                </c:pt>
                <c:pt idx="3">
                  <c:v>303.59999999999997</c:v>
                </c:pt>
                <c:pt idx="4">
                  <c:v>269.8</c:v>
                </c:pt>
                <c:pt idx="5">
                  <c:v>264.7</c:v>
                </c:pt>
                <c:pt idx="6">
                  <c:v>118.5</c:v>
                </c:pt>
                <c:pt idx="7">
                  <c:v>179.7</c:v>
                </c:pt>
                <c:pt idx="8">
                  <c:v>159.49999999999997</c:v>
                </c:pt>
                <c:pt idx="9">
                  <c:v>201.70000000000002</c:v>
                </c:pt>
                <c:pt idx="10">
                  <c:v>194.9</c:v>
                </c:pt>
                <c:pt idx="11">
                  <c:v>171.9</c:v>
                </c:pt>
                <c:pt idx="12">
                  <c:v>112.89999999999999</c:v>
                </c:pt>
                <c:pt idx="13">
                  <c:v>133.9</c:v>
                </c:pt>
                <c:pt idx="14">
                  <c:v>177.1</c:v>
                </c:pt>
                <c:pt idx="15">
                  <c:v>61</c:v>
                </c:pt>
                <c:pt idx="16">
                  <c:v>185.6</c:v>
                </c:pt>
                <c:pt idx="17">
                  <c:v>155.69999999999999</c:v>
                </c:pt>
                <c:pt idx="18">
                  <c:v>167.9</c:v>
                </c:pt>
                <c:pt idx="19">
                  <c:v>154.69999999999999</c:v>
                </c:pt>
                <c:pt idx="20">
                  <c:v>264.7</c:v>
                </c:pt>
                <c:pt idx="21">
                  <c:v>275.70000000000005</c:v>
                </c:pt>
                <c:pt idx="22">
                  <c:v>206.9</c:v>
                </c:pt>
                <c:pt idx="23">
                  <c:v>88</c:v>
                </c:pt>
                <c:pt idx="24">
                  <c:v>251.79999999999998</c:v>
                </c:pt>
                <c:pt idx="25">
                  <c:v>337.9</c:v>
                </c:pt>
                <c:pt idx="26">
                  <c:v>333.49999999999994</c:v>
                </c:pt>
                <c:pt idx="27">
                  <c:v>328.9</c:v>
                </c:pt>
                <c:pt idx="28">
                  <c:v>333.6</c:v>
                </c:pt>
                <c:pt idx="29">
                  <c:v>333.19999999999993</c:v>
                </c:pt>
                <c:pt idx="30">
                  <c:v>251.4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60152"/>
        <c:axId val="1023269952"/>
        <c:axId val="1017485232"/>
      </c:bar3DChart>
      <c:catAx>
        <c:axId val="1023260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99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6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0152"/>
        <c:crossesAt val="1"/>
        <c:crossBetween val="between"/>
      </c:valAx>
      <c:serAx>
        <c:axId val="101748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699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'Mai23'!$C$54:$AG$54</c:f>
              <c:numCache>
                <c:formatCode>0.0</c:formatCode>
                <c:ptCount val="31"/>
                <c:pt idx="0">
                  <c:v>26.8</c:v>
                </c:pt>
                <c:pt idx="1">
                  <c:v>56</c:v>
                </c:pt>
                <c:pt idx="2">
                  <c:v>96.2</c:v>
                </c:pt>
                <c:pt idx="3">
                  <c:v>86</c:v>
                </c:pt>
                <c:pt idx="4">
                  <c:v>77.2</c:v>
                </c:pt>
                <c:pt idx="5">
                  <c:v>75.7</c:v>
                </c:pt>
                <c:pt idx="6">
                  <c:v>32.200000000000003</c:v>
                </c:pt>
                <c:pt idx="7">
                  <c:v>50.7</c:v>
                </c:pt>
                <c:pt idx="8">
                  <c:v>43.4</c:v>
                </c:pt>
                <c:pt idx="9">
                  <c:v>62</c:v>
                </c:pt>
                <c:pt idx="10">
                  <c:v>55.5</c:v>
                </c:pt>
                <c:pt idx="11">
                  <c:v>49.5</c:v>
                </c:pt>
                <c:pt idx="12">
                  <c:v>31.2</c:v>
                </c:pt>
                <c:pt idx="13">
                  <c:v>37.9</c:v>
                </c:pt>
                <c:pt idx="14">
                  <c:v>49.3</c:v>
                </c:pt>
                <c:pt idx="15">
                  <c:v>16.100000000000001</c:v>
                </c:pt>
                <c:pt idx="16">
                  <c:v>51.6</c:v>
                </c:pt>
                <c:pt idx="17">
                  <c:v>44</c:v>
                </c:pt>
                <c:pt idx="18">
                  <c:v>46.1</c:v>
                </c:pt>
                <c:pt idx="19">
                  <c:v>43</c:v>
                </c:pt>
                <c:pt idx="20">
                  <c:v>74</c:v>
                </c:pt>
                <c:pt idx="21">
                  <c:v>77.400000000000006</c:v>
                </c:pt>
                <c:pt idx="22">
                  <c:v>58.1</c:v>
                </c:pt>
                <c:pt idx="23">
                  <c:v>24.1</c:v>
                </c:pt>
                <c:pt idx="24">
                  <c:v>74.3</c:v>
                </c:pt>
                <c:pt idx="25">
                  <c:v>99</c:v>
                </c:pt>
                <c:pt idx="26">
                  <c:v>96.3</c:v>
                </c:pt>
                <c:pt idx="27">
                  <c:v>95.4</c:v>
                </c:pt>
                <c:pt idx="28">
                  <c:v>96.3</c:v>
                </c:pt>
                <c:pt idx="29">
                  <c:v>97.2</c:v>
                </c:pt>
                <c:pt idx="30">
                  <c:v>68.8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'Mai23'!$C$55:$AG$55</c:f>
              <c:numCache>
                <c:formatCode>0.0</c:formatCode>
                <c:ptCount val="31"/>
                <c:pt idx="0">
                  <c:v>28.2</c:v>
                </c:pt>
                <c:pt idx="1">
                  <c:v>56.3</c:v>
                </c:pt>
                <c:pt idx="2">
                  <c:v>95.7</c:v>
                </c:pt>
                <c:pt idx="3">
                  <c:v>86.2</c:v>
                </c:pt>
                <c:pt idx="4">
                  <c:v>77.5</c:v>
                </c:pt>
                <c:pt idx="5">
                  <c:v>75.5</c:v>
                </c:pt>
                <c:pt idx="6">
                  <c:v>33.4</c:v>
                </c:pt>
                <c:pt idx="7">
                  <c:v>51.5</c:v>
                </c:pt>
                <c:pt idx="8">
                  <c:v>44.3</c:v>
                </c:pt>
                <c:pt idx="9">
                  <c:v>58.9</c:v>
                </c:pt>
                <c:pt idx="10">
                  <c:v>56</c:v>
                </c:pt>
                <c:pt idx="11">
                  <c:v>49.9</c:v>
                </c:pt>
                <c:pt idx="12">
                  <c:v>32.4</c:v>
                </c:pt>
                <c:pt idx="13">
                  <c:v>38.700000000000003</c:v>
                </c:pt>
                <c:pt idx="14">
                  <c:v>50.1</c:v>
                </c:pt>
                <c:pt idx="15">
                  <c:v>17.7</c:v>
                </c:pt>
                <c:pt idx="16">
                  <c:v>52.3</c:v>
                </c:pt>
                <c:pt idx="17">
                  <c:v>44.8</c:v>
                </c:pt>
                <c:pt idx="18">
                  <c:v>46.9</c:v>
                </c:pt>
                <c:pt idx="19">
                  <c:v>44</c:v>
                </c:pt>
                <c:pt idx="20">
                  <c:v>74.7</c:v>
                </c:pt>
                <c:pt idx="21">
                  <c:v>77</c:v>
                </c:pt>
                <c:pt idx="22">
                  <c:v>59</c:v>
                </c:pt>
                <c:pt idx="23">
                  <c:v>25.4</c:v>
                </c:pt>
                <c:pt idx="24">
                  <c:v>73.599999999999994</c:v>
                </c:pt>
                <c:pt idx="25">
                  <c:v>97.1</c:v>
                </c:pt>
                <c:pt idx="26">
                  <c:v>94.6</c:v>
                </c:pt>
                <c:pt idx="27">
                  <c:v>93.9</c:v>
                </c:pt>
                <c:pt idx="28">
                  <c:v>94.8</c:v>
                </c:pt>
                <c:pt idx="29">
                  <c:v>95.5</c:v>
                </c:pt>
                <c:pt idx="30">
                  <c:v>69.3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'Mai23'!$C$56:$AG$56</c:f>
              <c:numCache>
                <c:formatCode>0.0</c:formatCode>
                <c:ptCount val="31"/>
                <c:pt idx="0">
                  <c:v>28.1</c:v>
                </c:pt>
                <c:pt idx="1">
                  <c:v>55.3</c:v>
                </c:pt>
                <c:pt idx="2">
                  <c:v>91.5</c:v>
                </c:pt>
                <c:pt idx="3">
                  <c:v>83.2</c:v>
                </c:pt>
                <c:pt idx="4">
                  <c:v>73.8</c:v>
                </c:pt>
                <c:pt idx="5">
                  <c:v>73.099999999999994</c:v>
                </c:pt>
                <c:pt idx="6">
                  <c:v>33.5</c:v>
                </c:pt>
                <c:pt idx="7">
                  <c:v>51.3</c:v>
                </c:pt>
                <c:pt idx="8">
                  <c:v>44.7</c:v>
                </c:pt>
                <c:pt idx="9">
                  <c:v>53.7</c:v>
                </c:pt>
                <c:pt idx="10">
                  <c:v>55.6</c:v>
                </c:pt>
                <c:pt idx="11">
                  <c:v>47.6</c:v>
                </c:pt>
                <c:pt idx="12">
                  <c:v>32.299999999999997</c:v>
                </c:pt>
                <c:pt idx="13">
                  <c:v>38.200000000000003</c:v>
                </c:pt>
                <c:pt idx="14">
                  <c:v>50.3</c:v>
                </c:pt>
                <c:pt idx="15">
                  <c:v>17.7</c:v>
                </c:pt>
                <c:pt idx="16">
                  <c:v>52.5</c:v>
                </c:pt>
                <c:pt idx="17">
                  <c:v>44.3</c:v>
                </c:pt>
                <c:pt idx="18">
                  <c:v>47.4</c:v>
                </c:pt>
                <c:pt idx="19">
                  <c:v>44</c:v>
                </c:pt>
                <c:pt idx="20">
                  <c:v>74.400000000000006</c:v>
                </c:pt>
                <c:pt idx="21">
                  <c:v>76.2</c:v>
                </c:pt>
                <c:pt idx="22">
                  <c:v>58.9</c:v>
                </c:pt>
                <c:pt idx="23">
                  <c:v>25.4</c:v>
                </c:pt>
                <c:pt idx="24">
                  <c:v>69.900000000000006</c:v>
                </c:pt>
                <c:pt idx="25">
                  <c:v>93.6</c:v>
                </c:pt>
                <c:pt idx="26">
                  <c:v>91.9</c:v>
                </c:pt>
                <c:pt idx="27">
                  <c:v>90.7</c:v>
                </c:pt>
                <c:pt idx="28">
                  <c:v>92.4</c:v>
                </c:pt>
                <c:pt idx="29">
                  <c:v>92.6</c:v>
                </c:pt>
                <c:pt idx="30">
                  <c:v>70.7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'Mai23'!$C$57:$AG$57</c:f>
              <c:numCache>
                <c:formatCode>0.0</c:formatCode>
                <c:ptCount val="31"/>
                <c:pt idx="0">
                  <c:v>14.7</c:v>
                </c:pt>
                <c:pt idx="1">
                  <c:v>29.3</c:v>
                </c:pt>
                <c:pt idx="2">
                  <c:v>51.5</c:v>
                </c:pt>
                <c:pt idx="3">
                  <c:v>48.2</c:v>
                </c:pt>
                <c:pt idx="4">
                  <c:v>41.3</c:v>
                </c:pt>
                <c:pt idx="5">
                  <c:v>40.4</c:v>
                </c:pt>
                <c:pt idx="6">
                  <c:v>19.399999999999999</c:v>
                </c:pt>
                <c:pt idx="7">
                  <c:v>26.2</c:v>
                </c:pt>
                <c:pt idx="8">
                  <c:v>27.1</c:v>
                </c:pt>
                <c:pt idx="9">
                  <c:v>27.1</c:v>
                </c:pt>
                <c:pt idx="10">
                  <c:v>27.8</c:v>
                </c:pt>
                <c:pt idx="11">
                  <c:v>24.9</c:v>
                </c:pt>
                <c:pt idx="12">
                  <c:v>17</c:v>
                </c:pt>
                <c:pt idx="13">
                  <c:v>19.100000000000001</c:v>
                </c:pt>
                <c:pt idx="14">
                  <c:v>27.4</c:v>
                </c:pt>
                <c:pt idx="15">
                  <c:v>9.5</c:v>
                </c:pt>
                <c:pt idx="16">
                  <c:v>29.2</c:v>
                </c:pt>
                <c:pt idx="17">
                  <c:v>22.6</c:v>
                </c:pt>
                <c:pt idx="18">
                  <c:v>27.5</c:v>
                </c:pt>
                <c:pt idx="19">
                  <c:v>23.7</c:v>
                </c:pt>
                <c:pt idx="20">
                  <c:v>41.6</c:v>
                </c:pt>
                <c:pt idx="21">
                  <c:v>45.1</c:v>
                </c:pt>
                <c:pt idx="22">
                  <c:v>30.9</c:v>
                </c:pt>
                <c:pt idx="23">
                  <c:v>13.1</c:v>
                </c:pt>
                <c:pt idx="24">
                  <c:v>34</c:v>
                </c:pt>
                <c:pt idx="25">
                  <c:v>48.2</c:v>
                </c:pt>
                <c:pt idx="26">
                  <c:v>50.7</c:v>
                </c:pt>
                <c:pt idx="27">
                  <c:v>48.9</c:v>
                </c:pt>
                <c:pt idx="28">
                  <c:v>50.1</c:v>
                </c:pt>
                <c:pt idx="29">
                  <c:v>47.9</c:v>
                </c:pt>
                <c:pt idx="30">
                  <c:v>42.6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69560"/>
        <c:axId val="1023270344"/>
      </c:barChart>
      <c:catAx>
        <c:axId val="102326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70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703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956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'Jun23'!$C$3:$AG$3</c:f>
              <c:numCache>
                <c:formatCode>0.0</c:formatCode>
                <c:ptCount val="31"/>
                <c:pt idx="0">
                  <c:v>47</c:v>
                </c:pt>
                <c:pt idx="1">
                  <c:v>45.3</c:v>
                </c:pt>
                <c:pt idx="2">
                  <c:v>45.9</c:v>
                </c:pt>
                <c:pt idx="3">
                  <c:v>48.9</c:v>
                </c:pt>
                <c:pt idx="4">
                  <c:v>48.1</c:v>
                </c:pt>
                <c:pt idx="5">
                  <c:v>49.4</c:v>
                </c:pt>
                <c:pt idx="6">
                  <c:v>51.8</c:v>
                </c:pt>
                <c:pt idx="7">
                  <c:v>50.8</c:v>
                </c:pt>
                <c:pt idx="8">
                  <c:v>43.5</c:v>
                </c:pt>
                <c:pt idx="9">
                  <c:v>51.8</c:v>
                </c:pt>
                <c:pt idx="10">
                  <c:v>50.6</c:v>
                </c:pt>
                <c:pt idx="11">
                  <c:v>42.5</c:v>
                </c:pt>
                <c:pt idx="12">
                  <c:v>45.1</c:v>
                </c:pt>
                <c:pt idx="13">
                  <c:v>42.5</c:v>
                </c:pt>
                <c:pt idx="14">
                  <c:v>42.4</c:v>
                </c:pt>
                <c:pt idx="15">
                  <c:v>48.3</c:v>
                </c:pt>
                <c:pt idx="16">
                  <c:v>41.2</c:v>
                </c:pt>
                <c:pt idx="17">
                  <c:v>46.8</c:v>
                </c:pt>
                <c:pt idx="18">
                  <c:v>51.4</c:v>
                </c:pt>
                <c:pt idx="19">
                  <c:v>43.7</c:v>
                </c:pt>
                <c:pt idx="20">
                  <c:v>48</c:v>
                </c:pt>
                <c:pt idx="21">
                  <c:v>40.299999999999997</c:v>
                </c:pt>
                <c:pt idx="22">
                  <c:v>43.2</c:v>
                </c:pt>
                <c:pt idx="23">
                  <c:v>41.5</c:v>
                </c:pt>
                <c:pt idx="24">
                  <c:v>40.299999999999997</c:v>
                </c:pt>
                <c:pt idx="25">
                  <c:v>48.4</c:v>
                </c:pt>
                <c:pt idx="26">
                  <c:v>42.8</c:v>
                </c:pt>
                <c:pt idx="27">
                  <c:v>41.4</c:v>
                </c:pt>
                <c:pt idx="28">
                  <c:v>44.6</c:v>
                </c:pt>
                <c:pt idx="29">
                  <c:v>48.8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'Jun23'!$C$4:$AG$4</c:f>
              <c:numCache>
                <c:formatCode>0.0</c:formatCode>
                <c:ptCount val="31"/>
                <c:pt idx="0">
                  <c:v>264.5</c:v>
                </c:pt>
                <c:pt idx="1">
                  <c:v>330.00000000000006</c:v>
                </c:pt>
                <c:pt idx="2">
                  <c:v>295.60000000000002</c:v>
                </c:pt>
                <c:pt idx="3">
                  <c:v>225.1</c:v>
                </c:pt>
                <c:pt idx="4">
                  <c:v>314.30000000000007</c:v>
                </c:pt>
                <c:pt idx="5">
                  <c:v>297.59999999999997</c:v>
                </c:pt>
                <c:pt idx="6">
                  <c:v>288.3</c:v>
                </c:pt>
                <c:pt idx="7">
                  <c:v>259.5</c:v>
                </c:pt>
                <c:pt idx="8">
                  <c:v>276.2</c:v>
                </c:pt>
                <c:pt idx="9">
                  <c:v>249.5</c:v>
                </c:pt>
                <c:pt idx="10">
                  <c:v>280.2</c:v>
                </c:pt>
                <c:pt idx="11">
                  <c:v>324.5</c:v>
                </c:pt>
                <c:pt idx="12">
                  <c:v>340.59999999999997</c:v>
                </c:pt>
                <c:pt idx="13">
                  <c:v>346.29999999999995</c:v>
                </c:pt>
                <c:pt idx="14">
                  <c:v>344.79999999999995</c:v>
                </c:pt>
                <c:pt idx="15">
                  <c:v>308.7</c:v>
                </c:pt>
                <c:pt idx="16">
                  <c:v>311.5</c:v>
                </c:pt>
                <c:pt idx="17">
                  <c:v>237.1</c:v>
                </c:pt>
                <c:pt idx="18">
                  <c:v>247.89999999999998</c:v>
                </c:pt>
                <c:pt idx="19">
                  <c:v>272.7</c:v>
                </c:pt>
                <c:pt idx="20">
                  <c:v>237.29999999999998</c:v>
                </c:pt>
                <c:pt idx="21">
                  <c:v>87.6</c:v>
                </c:pt>
                <c:pt idx="22">
                  <c:v>326.3</c:v>
                </c:pt>
                <c:pt idx="23">
                  <c:v>341</c:v>
                </c:pt>
                <c:pt idx="24">
                  <c:v>329.5</c:v>
                </c:pt>
                <c:pt idx="25">
                  <c:v>294.8</c:v>
                </c:pt>
                <c:pt idx="26">
                  <c:v>294.60000000000002</c:v>
                </c:pt>
                <c:pt idx="27">
                  <c:v>304</c:v>
                </c:pt>
                <c:pt idx="28">
                  <c:v>199.79999999999998</c:v>
                </c:pt>
                <c:pt idx="29">
                  <c:v>111.2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65248"/>
        <c:axId val="1023268384"/>
        <c:axId val="1017480568"/>
      </c:bar3DChart>
      <c:catAx>
        <c:axId val="10232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83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6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5248"/>
        <c:crossesAt val="1"/>
        <c:crossBetween val="between"/>
      </c:valAx>
      <c:serAx>
        <c:axId val="1017480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683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'Mar15'!$C$54:$AG$54</c:f>
              <c:numCache>
                <c:formatCode>0.0</c:formatCode>
                <c:ptCount val="31"/>
                <c:pt idx="0">
                  <c:v>28</c:v>
                </c:pt>
                <c:pt idx="1">
                  <c:v>33</c:v>
                </c:pt>
                <c:pt idx="2">
                  <c:v>55</c:v>
                </c:pt>
                <c:pt idx="3">
                  <c:v>26.3</c:v>
                </c:pt>
                <c:pt idx="4">
                  <c:v>57</c:v>
                </c:pt>
                <c:pt idx="5">
                  <c:v>69.599999999999994</c:v>
                </c:pt>
                <c:pt idx="6">
                  <c:v>59.6</c:v>
                </c:pt>
                <c:pt idx="7">
                  <c:v>59.2</c:v>
                </c:pt>
                <c:pt idx="8">
                  <c:v>65</c:v>
                </c:pt>
                <c:pt idx="9">
                  <c:v>46.2</c:v>
                </c:pt>
                <c:pt idx="10">
                  <c:v>54.4</c:v>
                </c:pt>
                <c:pt idx="11">
                  <c:v>74.099999999999994</c:v>
                </c:pt>
                <c:pt idx="12">
                  <c:v>66.099999999999994</c:v>
                </c:pt>
                <c:pt idx="13">
                  <c:v>54.8</c:v>
                </c:pt>
                <c:pt idx="14">
                  <c:v>51.7</c:v>
                </c:pt>
                <c:pt idx="15">
                  <c:v>37.9</c:v>
                </c:pt>
                <c:pt idx="16">
                  <c:v>68.5</c:v>
                </c:pt>
                <c:pt idx="17">
                  <c:v>68.400000000000006</c:v>
                </c:pt>
                <c:pt idx="18">
                  <c:v>60.8</c:v>
                </c:pt>
                <c:pt idx="19">
                  <c:v>61.2</c:v>
                </c:pt>
                <c:pt idx="20">
                  <c:v>11.6</c:v>
                </c:pt>
                <c:pt idx="21">
                  <c:v>47.3</c:v>
                </c:pt>
                <c:pt idx="22">
                  <c:v>78.8</c:v>
                </c:pt>
                <c:pt idx="23">
                  <c:v>65</c:v>
                </c:pt>
                <c:pt idx="24">
                  <c:v>21.9</c:v>
                </c:pt>
                <c:pt idx="25">
                  <c:v>22.6</c:v>
                </c:pt>
                <c:pt idx="26">
                  <c:v>61</c:v>
                </c:pt>
                <c:pt idx="27">
                  <c:v>49.7</c:v>
                </c:pt>
                <c:pt idx="28">
                  <c:v>26.5</c:v>
                </c:pt>
                <c:pt idx="29">
                  <c:v>30.5</c:v>
                </c:pt>
                <c:pt idx="30">
                  <c:v>31.9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'Mar15'!$C$55:$AG$55</c:f>
              <c:numCache>
                <c:formatCode>0.0</c:formatCode>
                <c:ptCount val="31"/>
                <c:pt idx="0">
                  <c:v>27.7</c:v>
                </c:pt>
                <c:pt idx="1">
                  <c:v>32.6</c:v>
                </c:pt>
                <c:pt idx="2">
                  <c:v>54.6</c:v>
                </c:pt>
                <c:pt idx="3">
                  <c:v>25.8</c:v>
                </c:pt>
                <c:pt idx="4">
                  <c:v>55.2</c:v>
                </c:pt>
                <c:pt idx="5">
                  <c:v>68.8</c:v>
                </c:pt>
                <c:pt idx="6">
                  <c:v>58.4</c:v>
                </c:pt>
                <c:pt idx="7">
                  <c:v>58.2</c:v>
                </c:pt>
                <c:pt idx="8">
                  <c:v>64.7</c:v>
                </c:pt>
                <c:pt idx="9">
                  <c:v>45.6</c:v>
                </c:pt>
                <c:pt idx="10">
                  <c:v>53.4</c:v>
                </c:pt>
                <c:pt idx="11">
                  <c:v>73.099999999999994</c:v>
                </c:pt>
                <c:pt idx="12">
                  <c:v>65.099999999999994</c:v>
                </c:pt>
                <c:pt idx="13">
                  <c:v>54.5</c:v>
                </c:pt>
                <c:pt idx="14">
                  <c:v>51.3</c:v>
                </c:pt>
                <c:pt idx="15">
                  <c:v>37.5</c:v>
                </c:pt>
                <c:pt idx="16">
                  <c:v>67.099999999999994</c:v>
                </c:pt>
                <c:pt idx="17">
                  <c:v>67.5</c:v>
                </c:pt>
                <c:pt idx="18">
                  <c:v>60.4</c:v>
                </c:pt>
                <c:pt idx="19">
                  <c:v>60.4</c:v>
                </c:pt>
                <c:pt idx="20">
                  <c:v>11.4</c:v>
                </c:pt>
                <c:pt idx="21">
                  <c:v>47</c:v>
                </c:pt>
                <c:pt idx="22">
                  <c:v>76.900000000000006</c:v>
                </c:pt>
                <c:pt idx="23">
                  <c:v>64.8</c:v>
                </c:pt>
                <c:pt idx="24">
                  <c:v>21.6</c:v>
                </c:pt>
                <c:pt idx="25">
                  <c:v>22.3</c:v>
                </c:pt>
                <c:pt idx="26">
                  <c:v>58.2</c:v>
                </c:pt>
                <c:pt idx="27">
                  <c:v>49.7</c:v>
                </c:pt>
                <c:pt idx="28">
                  <c:v>25.9</c:v>
                </c:pt>
                <c:pt idx="29">
                  <c:v>30</c:v>
                </c:pt>
                <c:pt idx="30">
                  <c:v>31.4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'Mar15'!$C$56:$AG$56</c:f>
              <c:numCache>
                <c:formatCode>0.0</c:formatCode>
                <c:ptCount val="31"/>
                <c:pt idx="0">
                  <c:v>27.1</c:v>
                </c:pt>
                <c:pt idx="1">
                  <c:v>31.1</c:v>
                </c:pt>
                <c:pt idx="2">
                  <c:v>49.9</c:v>
                </c:pt>
                <c:pt idx="3">
                  <c:v>25</c:v>
                </c:pt>
                <c:pt idx="4">
                  <c:v>48.6</c:v>
                </c:pt>
                <c:pt idx="5">
                  <c:v>61</c:v>
                </c:pt>
                <c:pt idx="6">
                  <c:v>54.4</c:v>
                </c:pt>
                <c:pt idx="7">
                  <c:v>54.7</c:v>
                </c:pt>
                <c:pt idx="8">
                  <c:v>59.2</c:v>
                </c:pt>
                <c:pt idx="9">
                  <c:v>44.6</c:v>
                </c:pt>
                <c:pt idx="10">
                  <c:v>51</c:v>
                </c:pt>
                <c:pt idx="11">
                  <c:v>66.5</c:v>
                </c:pt>
                <c:pt idx="12">
                  <c:v>61.2</c:v>
                </c:pt>
                <c:pt idx="13">
                  <c:v>52.6</c:v>
                </c:pt>
                <c:pt idx="14">
                  <c:v>50.9</c:v>
                </c:pt>
                <c:pt idx="15">
                  <c:v>37</c:v>
                </c:pt>
                <c:pt idx="16">
                  <c:v>61.6</c:v>
                </c:pt>
                <c:pt idx="17">
                  <c:v>63.2</c:v>
                </c:pt>
                <c:pt idx="18">
                  <c:v>57.2</c:v>
                </c:pt>
                <c:pt idx="19">
                  <c:v>56.6</c:v>
                </c:pt>
                <c:pt idx="20">
                  <c:v>11.3</c:v>
                </c:pt>
                <c:pt idx="21">
                  <c:v>46.6</c:v>
                </c:pt>
                <c:pt idx="22">
                  <c:v>70.7</c:v>
                </c:pt>
                <c:pt idx="23">
                  <c:v>61.2</c:v>
                </c:pt>
                <c:pt idx="24">
                  <c:v>21.2</c:v>
                </c:pt>
                <c:pt idx="25">
                  <c:v>21.9</c:v>
                </c:pt>
                <c:pt idx="26">
                  <c:v>54.6</c:v>
                </c:pt>
                <c:pt idx="27">
                  <c:v>49.7</c:v>
                </c:pt>
                <c:pt idx="28">
                  <c:v>25.4</c:v>
                </c:pt>
                <c:pt idx="29">
                  <c:v>29.5</c:v>
                </c:pt>
                <c:pt idx="30">
                  <c:v>30.8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'Mar15'!$C$57:$AG$57</c:f>
              <c:numCache>
                <c:formatCode>0.0</c:formatCode>
                <c:ptCount val="31"/>
                <c:pt idx="0">
                  <c:v>13.5</c:v>
                </c:pt>
                <c:pt idx="1">
                  <c:v>16.7</c:v>
                </c:pt>
                <c:pt idx="2">
                  <c:v>29.7</c:v>
                </c:pt>
                <c:pt idx="3">
                  <c:v>12.9</c:v>
                </c:pt>
                <c:pt idx="4">
                  <c:v>26.9</c:v>
                </c:pt>
                <c:pt idx="5">
                  <c:v>34.9</c:v>
                </c:pt>
                <c:pt idx="6">
                  <c:v>31.7</c:v>
                </c:pt>
                <c:pt idx="7">
                  <c:v>32.200000000000003</c:v>
                </c:pt>
                <c:pt idx="8">
                  <c:v>33.799999999999997</c:v>
                </c:pt>
                <c:pt idx="9">
                  <c:v>28.3</c:v>
                </c:pt>
                <c:pt idx="10">
                  <c:v>28.8</c:v>
                </c:pt>
                <c:pt idx="11">
                  <c:v>37.799999999999997</c:v>
                </c:pt>
                <c:pt idx="12">
                  <c:v>35.5</c:v>
                </c:pt>
                <c:pt idx="13">
                  <c:v>29.4</c:v>
                </c:pt>
                <c:pt idx="14">
                  <c:v>30</c:v>
                </c:pt>
                <c:pt idx="15">
                  <c:v>20.3</c:v>
                </c:pt>
                <c:pt idx="16">
                  <c:v>32.9</c:v>
                </c:pt>
                <c:pt idx="17">
                  <c:v>36.1</c:v>
                </c:pt>
                <c:pt idx="18">
                  <c:v>31.6</c:v>
                </c:pt>
                <c:pt idx="19">
                  <c:v>30.3</c:v>
                </c:pt>
                <c:pt idx="20">
                  <c:v>6.2</c:v>
                </c:pt>
                <c:pt idx="21">
                  <c:v>25.8</c:v>
                </c:pt>
                <c:pt idx="22">
                  <c:v>39.299999999999997</c:v>
                </c:pt>
                <c:pt idx="23">
                  <c:v>35.299999999999997</c:v>
                </c:pt>
                <c:pt idx="24">
                  <c:v>12.2</c:v>
                </c:pt>
                <c:pt idx="25">
                  <c:v>11.9</c:v>
                </c:pt>
                <c:pt idx="26">
                  <c:v>27.8</c:v>
                </c:pt>
                <c:pt idx="27">
                  <c:v>33.6</c:v>
                </c:pt>
                <c:pt idx="28">
                  <c:v>13.9</c:v>
                </c:pt>
                <c:pt idx="29">
                  <c:v>15.2</c:v>
                </c:pt>
                <c:pt idx="30">
                  <c:v>17.2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705688"/>
        <c:axId val="997703728"/>
      </c:barChart>
      <c:catAx>
        <c:axId val="99770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7703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7703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770568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'Jun23'!$C$54:$AG$54</c:f>
              <c:numCache>
                <c:formatCode>0.0</c:formatCode>
                <c:ptCount val="31"/>
                <c:pt idx="0">
                  <c:v>75.8</c:v>
                </c:pt>
                <c:pt idx="1">
                  <c:v>95.7</c:v>
                </c:pt>
                <c:pt idx="2">
                  <c:v>83.1</c:v>
                </c:pt>
                <c:pt idx="3">
                  <c:v>61.5</c:v>
                </c:pt>
                <c:pt idx="4">
                  <c:v>90.8</c:v>
                </c:pt>
                <c:pt idx="5">
                  <c:v>86</c:v>
                </c:pt>
                <c:pt idx="6">
                  <c:v>83</c:v>
                </c:pt>
                <c:pt idx="7">
                  <c:v>75</c:v>
                </c:pt>
                <c:pt idx="8">
                  <c:v>75.900000000000006</c:v>
                </c:pt>
                <c:pt idx="9">
                  <c:v>75.2</c:v>
                </c:pt>
                <c:pt idx="10">
                  <c:v>81.3</c:v>
                </c:pt>
                <c:pt idx="11">
                  <c:v>93</c:v>
                </c:pt>
                <c:pt idx="12">
                  <c:v>98.6</c:v>
                </c:pt>
                <c:pt idx="13">
                  <c:v>99.9</c:v>
                </c:pt>
                <c:pt idx="14">
                  <c:v>99.9</c:v>
                </c:pt>
                <c:pt idx="15">
                  <c:v>88.7</c:v>
                </c:pt>
                <c:pt idx="16">
                  <c:v>89.1</c:v>
                </c:pt>
                <c:pt idx="17">
                  <c:v>64.8</c:v>
                </c:pt>
                <c:pt idx="18">
                  <c:v>72.8</c:v>
                </c:pt>
                <c:pt idx="19">
                  <c:v>77.3</c:v>
                </c:pt>
                <c:pt idx="20">
                  <c:v>68.8</c:v>
                </c:pt>
                <c:pt idx="21">
                  <c:v>23.8</c:v>
                </c:pt>
                <c:pt idx="22">
                  <c:v>96.5</c:v>
                </c:pt>
                <c:pt idx="23">
                  <c:v>98.5</c:v>
                </c:pt>
                <c:pt idx="24">
                  <c:v>95.3</c:v>
                </c:pt>
                <c:pt idx="25">
                  <c:v>84.6</c:v>
                </c:pt>
                <c:pt idx="26">
                  <c:v>86.5</c:v>
                </c:pt>
                <c:pt idx="27">
                  <c:v>90.2</c:v>
                </c:pt>
                <c:pt idx="28">
                  <c:v>54.4</c:v>
                </c:pt>
                <c:pt idx="29">
                  <c:v>31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'Jun23'!$C$55:$AG$55</c:f>
              <c:numCache>
                <c:formatCode>0.0</c:formatCode>
                <c:ptCount val="31"/>
                <c:pt idx="0">
                  <c:v>74.5</c:v>
                </c:pt>
                <c:pt idx="1">
                  <c:v>93.6</c:v>
                </c:pt>
                <c:pt idx="2">
                  <c:v>82.9</c:v>
                </c:pt>
                <c:pt idx="3">
                  <c:v>62</c:v>
                </c:pt>
                <c:pt idx="4">
                  <c:v>89</c:v>
                </c:pt>
                <c:pt idx="5">
                  <c:v>84</c:v>
                </c:pt>
                <c:pt idx="6">
                  <c:v>81.3</c:v>
                </c:pt>
                <c:pt idx="7">
                  <c:v>73</c:v>
                </c:pt>
                <c:pt idx="8">
                  <c:v>76.5</c:v>
                </c:pt>
                <c:pt idx="9">
                  <c:v>73.099999999999994</c:v>
                </c:pt>
                <c:pt idx="10">
                  <c:v>79.099999999999994</c:v>
                </c:pt>
                <c:pt idx="11">
                  <c:v>91.4</c:v>
                </c:pt>
                <c:pt idx="12">
                  <c:v>97.2</c:v>
                </c:pt>
                <c:pt idx="13">
                  <c:v>97.9</c:v>
                </c:pt>
                <c:pt idx="14">
                  <c:v>97.8</c:v>
                </c:pt>
                <c:pt idx="15">
                  <c:v>87.7</c:v>
                </c:pt>
                <c:pt idx="16">
                  <c:v>88</c:v>
                </c:pt>
                <c:pt idx="17">
                  <c:v>65.2</c:v>
                </c:pt>
                <c:pt idx="18">
                  <c:v>71.099999999999994</c:v>
                </c:pt>
                <c:pt idx="19">
                  <c:v>77.400000000000006</c:v>
                </c:pt>
                <c:pt idx="20">
                  <c:v>68.099999999999994</c:v>
                </c:pt>
                <c:pt idx="21">
                  <c:v>25</c:v>
                </c:pt>
                <c:pt idx="22">
                  <c:v>93.6</c:v>
                </c:pt>
                <c:pt idx="23">
                  <c:v>96.3</c:v>
                </c:pt>
                <c:pt idx="24">
                  <c:v>93.1</c:v>
                </c:pt>
                <c:pt idx="25">
                  <c:v>82.9</c:v>
                </c:pt>
                <c:pt idx="26">
                  <c:v>83.8</c:v>
                </c:pt>
                <c:pt idx="27">
                  <c:v>88.3</c:v>
                </c:pt>
                <c:pt idx="28">
                  <c:v>54.8</c:v>
                </c:pt>
                <c:pt idx="29">
                  <c:v>31.8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'Jun23'!$C$56:$AG$56</c:f>
              <c:numCache>
                <c:formatCode>0.0</c:formatCode>
                <c:ptCount val="31"/>
                <c:pt idx="0">
                  <c:v>71.8</c:v>
                </c:pt>
                <c:pt idx="1">
                  <c:v>90.9</c:v>
                </c:pt>
                <c:pt idx="2">
                  <c:v>82.4</c:v>
                </c:pt>
                <c:pt idx="3">
                  <c:v>63.2</c:v>
                </c:pt>
                <c:pt idx="4">
                  <c:v>86.4</c:v>
                </c:pt>
                <c:pt idx="5">
                  <c:v>81.7</c:v>
                </c:pt>
                <c:pt idx="6">
                  <c:v>79</c:v>
                </c:pt>
                <c:pt idx="7">
                  <c:v>71.3</c:v>
                </c:pt>
                <c:pt idx="8">
                  <c:v>78</c:v>
                </c:pt>
                <c:pt idx="9">
                  <c:v>69.2</c:v>
                </c:pt>
                <c:pt idx="10">
                  <c:v>77.5</c:v>
                </c:pt>
                <c:pt idx="11">
                  <c:v>89.9</c:v>
                </c:pt>
                <c:pt idx="12">
                  <c:v>95.1</c:v>
                </c:pt>
                <c:pt idx="13">
                  <c:v>96.6</c:v>
                </c:pt>
                <c:pt idx="14">
                  <c:v>95.1</c:v>
                </c:pt>
                <c:pt idx="15">
                  <c:v>85.9</c:v>
                </c:pt>
                <c:pt idx="16">
                  <c:v>86.7</c:v>
                </c:pt>
                <c:pt idx="17">
                  <c:v>67</c:v>
                </c:pt>
                <c:pt idx="18">
                  <c:v>68.099999999999994</c:v>
                </c:pt>
                <c:pt idx="19">
                  <c:v>76.400000000000006</c:v>
                </c:pt>
                <c:pt idx="20">
                  <c:v>65.8</c:v>
                </c:pt>
                <c:pt idx="21">
                  <c:v>25.3</c:v>
                </c:pt>
                <c:pt idx="22">
                  <c:v>91.1</c:v>
                </c:pt>
                <c:pt idx="23">
                  <c:v>94.8</c:v>
                </c:pt>
                <c:pt idx="24">
                  <c:v>91.5</c:v>
                </c:pt>
                <c:pt idx="25">
                  <c:v>81.3</c:v>
                </c:pt>
                <c:pt idx="26">
                  <c:v>81.8</c:v>
                </c:pt>
                <c:pt idx="27">
                  <c:v>85.3</c:v>
                </c:pt>
                <c:pt idx="28">
                  <c:v>56.1</c:v>
                </c:pt>
                <c:pt idx="29">
                  <c:v>32.1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'Jun23'!$C$57:$AG$57</c:f>
              <c:numCache>
                <c:formatCode>0.0</c:formatCode>
                <c:ptCount val="31"/>
                <c:pt idx="0">
                  <c:v>42.4</c:v>
                </c:pt>
                <c:pt idx="1">
                  <c:v>49.8</c:v>
                </c:pt>
                <c:pt idx="2">
                  <c:v>47.2</c:v>
                </c:pt>
                <c:pt idx="3">
                  <c:v>38.4</c:v>
                </c:pt>
                <c:pt idx="4">
                  <c:v>48.1</c:v>
                </c:pt>
                <c:pt idx="5">
                  <c:v>45.9</c:v>
                </c:pt>
                <c:pt idx="6">
                  <c:v>45</c:v>
                </c:pt>
                <c:pt idx="7">
                  <c:v>40.200000000000003</c:v>
                </c:pt>
                <c:pt idx="8">
                  <c:v>45.8</c:v>
                </c:pt>
                <c:pt idx="9">
                  <c:v>32</c:v>
                </c:pt>
                <c:pt idx="10">
                  <c:v>42.3</c:v>
                </c:pt>
                <c:pt idx="11">
                  <c:v>50.2</c:v>
                </c:pt>
                <c:pt idx="12">
                  <c:v>49.7</c:v>
                </c:pt>
                <c:pt idx="13">
                  <c:v>51.9</c:v>
                </c:pt>
                <c:pt idx="14">
                  <c:v>52</c:v>
                </c:pt>
                <c:pt idx="15">
                  <c:v>46.4</c:v>
                </c:pt>
                <c:pt idx="16">
                  <c:v>47.7</c:v>
                </c:pt>
                <c:pt idx="17">
                  <c:v>40.1</c:v>
                </c:pt>
                <c:pt idx="18">
                  <c:v>35.9</c:v>
                </c:pt>
                <c:pt idx="19">
                  <c:v>41.6</c:v>
                </c:pt>
                <c:pt idx="20">
                  <c:v>34.6</c:v>
                </c:pt>
                <c:pt idx="21">
                  <c:v>13.5</c:v>
                </c:pt>
                <c:pt idx="22">
                  <c:v>45.1</c:v>
                </c:pt>
                <c:pt idx="23">
                  <c:v>51.4</c:v>
                </c:pt>
                <c:pt idx="24">
                  <c:v>49.6</c:v>
                </c:pt>
                <c:pt idx="25">
                  <c:v>46</c:v>
                </c:pt>
                <c:pt idx="26">
                  <c:v>42.5</c:v>
                </c:pt>
                <c:pt idx="27">
                  <c:v>40.200000000000003</c:v>
                </c:pt>
                <c:pt idx="28">
                  <c:v>34.5</c:v>
                </c:pt>
                <c:pt idx="29">
                  <c:v>16.3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68776"/>
        <c:axId val="1023269168"/>
      </c:barChart>
      <c:catAx>
        <c:axId val="102326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9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691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87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'Jul23'!$C$3:$AG$3</c:f>
              <c:numCache>
                <c:formatCode>0.0</c:formatCode>
                <c:ptCount val="31"/>
                <c:pt idx="0">
                  <c:v>45.2</c:v>
                </c:pt>
                <c:pt idx="1">
                  <c:v>54.2</c:v>
                </c:pt>
                <c:pt idx="2">
                  <c:v>53.9</c:v>
                </c:pt>
                <c:pt idx="3">
                  <c:v>52.3</c:v>
                </c:pt>
                <c:pt idx="4">
                  <c:v>52.3</c:v>
                </c:pt>
                <c:pt idx="5">
                  <c:v>51</c:v>
                </c:pt>
                <c:pt idx="6">
                  <c:v>43.4</c:v>
                </c:pt>
                <c:pt idx="7">
                  <c:v>47</c:v>
                </c:pt>
                <c:pt idx="8">
                  <c:v>39.9</c:v>
                </c:pt>
                <c:pt idx="9">
                  <c:v>42.9</c:v>
                </c:pt>
                <c:pt idx="10">
                  <c:v>38.1</c:v>
                </c:pt>
                <c:pt idx="11">
                  <c:v>51.6</c:v>
                </c:pt>
                <c:pt idx="12">
                  <c:v>45.9</c:v>
                </c:pt>
                <c:pt idx="13">
                  <c:v>36.6</c:v>
                </c:pt>
                <c:pt idx="14">
                  <c:v>43</c:v>
                </c:pt>
                <c:pt idx="15">
                  <c:v>42.2</c:v>
                </c:pt>
                <c:pt idx="16">
                  <c:v>44.5</c:v>
                </c:pt>
                <c:pt idx="17">
                  <c:v>41.7</c:v>
                </c:pt>
                <c:pt idx="18">
                  <c:v>41.8</c:v>
                </c:pt>
                <c:pt idx="19">
                  <c:v>39.5</c:v>
                </c:pt>
                <c:pt idx="20">
                  <c:v>45</c:v>
                </c:pt>
                <c:pt idx="21">
                  <c:v>41.4</c:v>
                </c:pt>
                <c:pt idx="22">
                  <c:v>41.4</c:v>
                </c:pt>
                <c:pt idx="23">
                  <c:v>41.2</c:v>
                </c:pt>
                <c:pt idx="24">
                  <c:v>45</c:v>
                </c:pt>
                <c:pt idx="25">
                  <c:v>46.1</c:v>
                </c:pt>
                <c:pt idx="26">
                  <c:v>42.3</c:v>
                </c:pt>
                <c:pt idx="27">
                  <c:v>51.5</c:v>
                </c:pt>
                <c:pt idx="28">
                  <c:v>48.9</c:v>
                </c:pt>
                <c:pt idx="29">
                  <c:v>44.9</c:v>
                </c:pt>
                <c:pt idx="30">
                  <c:v>43.2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'Jul23'!$C$4:$AG$4</c:f>
              <c:numCache>
                <c:formatCode>0.0</c:formatCode>
                <c:ptCount val="31"/>
                <c:pt idx="0">
                  <c:v>159.6</c:v>
                </c:pt>
                <c:pt idx="1">
                  <c:v>215.20000000000002</c:v>
                </c:pt>
                <c:pt idx="2">
                  <c:v>292.09999999999997</c:v>
                </c:pt>
                <c:pt idx="3">
                  <c:v>258.10000000000002</c:v>
                </c:pt>
                <c:pt idx="4">
                  <c:v>137.5</c:v>
                </c:pt>
                <c:pt idx="5">
                  <c:v>269</c:v>
                </c:pt>
                <c:pt idx="6">
                  <c:v>307.79999999999995</c:v>
                </c:pt>
                <c:pt idx="7">
                  <c:v>285.7</c:v>
                </c:pt>
                <c:pt idx="8">
                  <c:v>268.39999999999998</c:v>
                </c:pt>
                <c:pt idx="9">
                  <c:v>294.8</c:v>
                </c:pt>
                <c:pt idx="10">
                  <c:v>286.7</c:v>
                </c:pt>
                <c:pt idx="11">
                  <c:v>132.9</c:v>
                </c:pt>
                <c:pt idx="12">
                  <c:v>205.00000000000003</c:v>
                </c:pt>
                <c:pt idx="13">
                  <c:v>288.10000000000002</c:v>
                </c:pt>
                <c:pt idx="14">
                  <c:v>260.60000000000002</c:v>
                </c:pt>
                <c:pt idx="15">
                  <c:v>235.8</c:v>
                </c:pt>
                <c:pt idx="16">
                  <c:v>271.60000000000002</c:v>
                </c:pt>
                <c:pt idx="17">
                  <c:v>191.7</c:v>
                </c:pt>
                <c:pt idx="18">
                  <c:v>288.20000000000005</c:v>
                </c:pt>
                <c:pt idx="19">
                  <c:v>291.10000000000002</c:v>
                </c:pt>
                <c:pt idx="20">
                  <c:v>199.5</c:v>
                </c:pt>
                <c:pt idx="21">
                  <c:v>305.89999999999998</c:v>
                </c:pt>
                <c:pt idx="22">
                  <c:v>242.10000000000002</c:v>
                </c:pt>
                <c:pt idx="23">
                  <c:v>188.6</c:v>
                </c:pt>
                <c:pt idx="24">
                  <c:v>160</c:v>
                </c:pt>
                <c:pt idx="25">
                  <c:v>201.7</c:v>
                </c:pt>
                <c:pt idx="26">
                  <c:v>290.5</c:v>
                </c:pt>
                <c:pt idx="27">
                  <c:v>193</c:v>
                </c:pt>
                <c:pt idx="28">
                  <c:v>112.7</c:v>
                </c:pt>
                <c:pt idx="29">
                  <c:v>309.59999999999997</c:v>
                </c:pt>
                <c:pt idx="30">
                  <c:v>304.60000000000002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66424"/>
        <c:axId val="1023263680"/>
        <c:axId val="1017501768"/>
      </c:bar3DChart>
      <c:catAx>
        <c:axId val="102326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36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6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6424"/>
        <c:crossesAt val="1"/>
        <c:crossBetween val="between"/>
      </c:valAx>
      <c:serAx>
        <c:axId val="1017501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636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'Jul23'!$C$54:$AG$54</c:f>
              <c:numCache>
                <c:formatCode>0.0</c:formatCode>
                <c:ptCount val="31"/>
                <c:pt idx="0">
                  <c:v>43.4</c:v>
                </c:pt>
                <c:pt idx="1">
                  <c:v>64.400000000000006</c:v>
                </c:pt>
                <c:pt idx="2">
                  <c:v>87.5</c:v>
                </c:pt>
                <c:pt idx="3">
                  <c:v>74.900000000000006</c:v>
                </c:pt>
                <c:pt idx="4">
                  <c:v>41.3</c:v>
                </c:pt>
                <c:pt idx="5">
                  <c:v>76.8</c:v>
                </c:pt>
                <c:pt idx="6">
                  <c:v>86.5</c:v>
                </c:pt>
                <c:pt idx="7">
                  <c:v>85.6</c:v>
                </c:pt>
                <c:pt idx="8">
                  <c:v>74.099999999999994</c:v>
                </c:pt>
                <c:pt idx="9">
                  <c:v>85.3</c:v>
                </c:pt>
                <c:pt idx="10">
                  <c:v>79.900000000000006</c:v>
                </c:pt>
                <c:pt idx="11">
                  <c:v>36.5</c:v>
                </c:pt>
                <c:pt idx="12">
                  <c:v>70.400000000000006</c:v>
                </c:pt>
                <c:pt idx="13">
                  <c:v>93.3</c:v>
                </c:pt>
                <c:pt idx="14">
                  <c:v>74.900000000000006</c:v>
                </c:pt>
                <c:pt idx="15">
                  <c:v>67.099999999999994</c:v>
                </c:pt>
                <c:pt idx="16">
                  <c:v>77.2</c:v>
                </c:pt>
                <c:pt idx="17">
                  <c:v>50.1</c:v>
                </c:pt>
                <c:pt idx="18">
                  <c:v>85.4</c:v>
                </c:pt>
                <c:pt idx="19">
                  <c:v>85.2</c:v>
                </c:pt>
                <c:pt idx="20">
                  <c:v>52.9</c:v>
                </c:pt>
                <c:pt idx="21">
                  <c:v>91.1</c:v>
                </c:pt>
                <c:pt idx="22">
                  <c:v>68.099999999999994</c:v>
                </c:pt>
                <c:pt idx="23">
                  <c:v>49.7</c:v>
                </c:pt>
                <c:pt idx="24">
                  <c:v>39.799999999999997</c:v>
                </c:pt>
                <c:pt idx="25">
                  <c:v>56.3</c:v>
                </c:pt>
                <c:pt idx="26">
                  <c:v>86.1</c:v>
                </c:pt>
                <c:pt idx="27">
                  <c:v>54.5</c:v>
                </c:pt>
                <c:pt idx="28">
                  <c:v>30</c:v>
                </c:pt>
                <c:pt idx="29">
                  <c:v>91.5</c:v>
                </c:pt>
                <c:pt idx="30">
                  <c:v>87.5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'Jul23'!$C$55:$AG$55</c:f>
              <c:numCache>
                <c:formatCode>0.0</c:formatCode>
                <c:ptCount val="31"/>
                <c:pt idx="0">
                  <c:v>43.8</c:v>
                </c:pt>
                <c:pt idx="1">
                  <c:v>61.2</c:v>
                </c:pt>
                <c:pt idx="2">
                  <c:v>84.1</c:v>
                </c:pt>
                <c:pt idx="3">
                  <c:v>72.900000000000006</c:v>
                </c:pt>
                <c:pt idx="4">
                  <c:v>39.9</c:v>
                </c:pt>
                <c:pt idx="5">
                  <c:v>74.8</c:v>
                </c:pt>
                <c:pt idx="6">
                  <c:v>86.2</c:v>
                </c:pt>
                <c:pt idx="7">
                  <c:v>83.5</c:v>
                </c:pt>
                <c:pt idx="8">
                  <c:v>74.5</c:v>
                </c:pt>
                <c:pt idx="9">
                  <c:v>83.8</c:v>
                </c:pt>
                <c:pt idx="10">
                  <c:v>80.900000000000006</c:v>
                </c:pt>
                <c:pt idx="11">
                  <c:v>37.200000000000003</c:v>
                </c:pt>
                <c:pt idx="12">
                  <c:v>68.900000000000006</c:v>
                </c:pt>
                <c:pt idx="13">
                  <c:v>90.9</c:v>
                </c:pt>
                <c:pt idx="14">
                  <c:v>74.099999999999994</c:v>
                </c:pt>
                <c:pt idx="15">
                  <c:v>66</c:v>
                </c:pt>
                <c:pt idx="16">
                  <c:v>76.900000000000006</c:v>
                </c:pt>
                <c:pt idx="17">
                  <c:v>50.6</c:v>
                </c:pt>
                <c:pt idx="18">
                  <c:v>82.4</c:v>
                </c:pt>
                <c:pt idx="19">
                  <c:v>83.9</c:v>
                </c:pt>
                <c:pt idx="20">
                  <c:v>53.2</c:v>
                </c:pt>
                <c:pt idx="21">
                  <c:v>88.8</c:v>
                </c:pt>
                <c:pt idx="22">
                  <c:v>67.7</c:v>
                </c:pt>
                <c:pt idx="23">
                  <c:v>50</c:v>
                </c:pt>
                <c:pt idx="24">
                  <c:v>40.1</c:v>
                </c:pt>
                <c:pt idx="25">
                  <c:v>53.9</c:v>
                </c:pt>
                <c:pt idx="26">
                  <c:v>83.9</c:v>
                </c:pt>
                <c:pt idx="27">
                  <c:v>54.2</c:v>
                </c:pt>
                <c:pt idx="28">
                  <c:v>31</c:v>
                </c:pt>
                <c:pt idx="29">
                  <c:v>88.9</c:v>
                </c:pt>
                <c:pt idx="30">
                  <c:v>86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'Jul23'!$C$56:$AG$56</c:f>
              <c:numCache>
                <c:formatCode>0.0</c:formatCode>
                <c:ptCount val="31"/>
                <c:pt idx="0">
                  <c:v>44.5</c:v>
                </c:pt>
                <c:pt idx="1">
                  <c:v>58.7</c:v>
                </c:pt>
                <c:pt idx="2">
                  <c:v>80.8</c:v>
                </c:pt>
                <c:pt idx="3">
                  <c:v>70.8</c:v>
                </c:pt>
                <c:pt idx="4">
                  <c:v>36.700000000000003</c:v>
                </c:pt>
                <c:pt idx="5">
                  <c:v>75.099999999999994</c:v>
                </c:pt>
                <c:pt idx="6">
                  <c:v>86.6</c:v>
                </c:pt>
                <c:pt idx="7">
                  <c:v>80.8</c:v>
                </c:pt>
                <c:pt idx="8">
                  <c:v>75.400000000000006</c:v>
                </c:pt>
                <c:pt idx="9">
                  <c:v>82.1</c:v>
                </c:pt>
                <c:pt idx="10">
                  <c:v>80.5</c:v>
                </c:pt>
                <c:pt idx="11">
                  <c:v>37.6</c:v>
                </c:pt>
                <c:pt idx="12">
                  <c:v>64.400000000000006</c:v>
                </c:pt>
                <c:pt idx="13">
                  <c:v>88.9</c:v>
                </c:pt>
                <c:pt idx="14">
                  <c:v>71.599999999999994</c:v>
                </c:pt>
                <c:pt idx="15">
                  <c:v>62.7</c:v>
                </c:pt>
                <c:pt idx="16">
                  <c:v>77.5</c:v>
                </c:pt>
                <c:pt idx="17">
                  <c:v>51</c:v>
                </c:pt>
                <c:pt idx="18">
                  <c:v>80.400000000000006</c:v>
                </c:pt>
                <c:pt idx="19">
                  <c:v>82</c:v>
                </c:pt>
                <c:pt idx="20">
                  <c:v>53.4</c:v>
                </c:pt>
                <c:pt idx="21">
                  <c:v>86</c:v>
                </c:pt>
                <c:pt idx="22">
                  <c:v>66.3</c:v>
                </c:pt>
                <c:pt idx="23">
                  <c:v>48.9</c:v>
                </c:pt>
                <c:pt idx="24">
                  <c:v>40.1</c:v>
                </c:pt>
                <c:pt idx="25">
                  <c:v>51.5</c:v>
                </c:pt>
                <c:pt idx="26">
                  <c:v>80.5</c:v>
                </c:pt>
                <c:pt idx="27">
                  <c:v>53.1</c:v>
                </c:pt>
                <c:pt idx="28">
                  <c:v>31.7</c:v>
                </c:pt>
                <c:pt idx="29">
                  <c:v>86.5</c:v>
                </c:pt>
                <c:pt idx="30">
                  <c:v>84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'Jul23'!$C$57:$AG$57</c:f>
              <c:numCache>
                <c:formatCode>0.0</c:formatCode>
                <c:ptCount val="31"/>
                <c:pt idx="0">
                  <c:v>27.9</c:v>
                </c:pt>
                <c:pt idx="1">
                  <c:v>30.9</c:v>
                </c:pt>
                <c:pt idx="2">
                  <c:v>39.700000000000003</c:v>
                </c:pt>
                <c:pt idx="3">
                  <c:v>39.5</c:v>
                </c:pt>
                <c:pt idx="4">
                  <c:v>19.600000000000001</c:v>
                </c:pt>
                <c:pt idx="5">
                  <c:v>42.3</c:v>
                </c:pt>
                <c:pt idx="6">
                  <c:v>48.5</c:v>
                </c:pt>
                <c:pt idx="7">
                  <c:v>35.799999999999997</c:v>
                </c:pt>
                <c:pt idx="8">
                  <c:v>44.4</c:v>
                </c:pt>
                <c:pt idx="9">
                  <c:v>43.6</c:v>
                </c:pt>
                <c:pt idx="10">
                  <c:v>45.4</c:v>
                </c:pt>
                <c:pt idx="11">
                  <c:v>21.6</c:v>
                </c:pt>
                <c:pt idx="12">
                  <c:v>1.3</c:v>
                </c:pt>
                <c:pt idx="13">
                  <c:v>15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31.2</c:v>
                </c:pt>
                <c:pt idx="28">
                  <c:v>20</c:v>
                </c:pt>
                <c:pt idx="29">
                  <c:v>42.7</c:v>
                </c:pt>
                <c:pt idx="30">
                  <c:v>47.1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264856"/>
        <c:axId val="1023265640"/>
      </c:barChart>
      <c:catAx>
        <c:axId val="1023264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5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3265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48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'Aug23'!$C$3:$AG$3</c:f>
              <c:numCache>
                <c:formatCode>0.0</c:formatCode>
                <c:ptCount val="31"/>
                <c:pt idx="0">
                  <c:v>54</c:v>
                </c:pt>
                <c:pt idx="1">
                  <c:v>44.5</c:v>
                </c:pt>
                <c:pt idx="2">
                  <c:v>47.8</c:v>
                </c:pt>
                <c:pt idx="3">
                  <c:v>51.1</c:v>
                </c:pt>
                <c:pt idx="4">
                  <c:v>51.6</c:v>
                </c:pt>
                <c:pt idx="5">
                  <c:v>53.9</c:v>
                </c:pt>
                <c:pt idx="6">
                  <c:v>33.1</c:v>
                </c:pt>
                <c:pt idx="7">
                  <c:v>51.1</c:v>
                </c:pt>
                <c:pt idx="8">
                  <c:v>47.8</c:v>
                </c:pt>
                <c:pt idx="9">
                  <c:v>42.2</c:v>
                </c:pt>
                <c:pt idx="10">
                  <c:v>36.200000000000003</c:v>
                </c:pt>
                <c:pt idx="11">
                  <c:v>47</c:v>
                </c:pt>
                <c:pt idx="12">
                  <c:v>37.799999999999997</c:v>
                </c:pt>
                <c:pt idx="13">
                  <c:v>47.3</c:v>
                </c:pt>
                <c:pt idx="14">
                  <c:v>41.1</c:v>
                </c:pt>
                <c:pt idx="15">
                  <c:v>35.4</c:v>
                </c:pt>
                <c:pt idx="16">
                  <c:v>43.5</c:v>
                </c:pt>
                <c:pt idx="17">
                  <c:v>38.799999999999997</c:v>
                </c:pt>
                <c:pt idx="18">
                  <c:v>42.3</c:v>
                </c:pt>
                <c:pt idx="19">
                  <c:v>34.200000000000003</c:v>
                </c:pt>
                <c:pt idx="20">
                  <c:v>34.200000000000003</c:v>
                </c:pt>
                <c:pt idx="21">
                  <c:v>41.3</c:v>
                </c:pt>
                <c:pt idx="22">
                  <c:v>33.4</c:v>
                </c:pt>
                <c:pt idx="23">
                  <c:v>37.200000000000003</c:v>
                </c:pt>
                <c:pt idx="24">
                  <c:v>47.1</c:v>
                </c:pt>
                <c:pt idx="25">
                  <c:v>49.5</c:v>
                </c:pt>
                <c:pt idx="26">
                  <c:v>18.5</c:v>
                </c:pt>
                <c:pt idx="27">
                  <c:v>14.5</c:v>
                </c:pt>
                <c:pt idx="28">
                  <c:v>28.3</c:v>
                </c:pt>
                <c:pt idx="29">
                  <c:v>44.6</c:v>
                </c:pt>
                <c:pt idx="30">
                  <c:v>42.1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'Aug23'!$C$4:$AG$4</c:f>
              <c:numCache>
                <c:formatCode>0.0</c:formatCode>
                <c:ptCount val="31"/>
                <c:pt idx="0">
                  <c:v>155.79999999999998</c:v>
                </c:pt>
                <c:pt idx="1">
                  <c:v>254.2</c:v>
                </c:pt>
                <c:pt idx="2">
                  <c:v>302.10000000000002</c:v>
                </c:pt>
                <c:pt idx="3">
                  <c:v>111.4</c:v>
                </c:pt>
                <c:pt idx="4">
                  <c:v>228.39999999999998</c:v>
                </c:pt>
                <c:pt idx="5">
                  <c:v>174</c:v>
                </c:pt>
                <c:pt idx="6">
                  <c:v>193.9</c:v>
                </c:pt>
                <c:pt idx="7">
                  <c:v>222.8</c:v>
                </c:pt>
                <c:pt idx="8">
                  <c:v>224</c:v>
                </c:pt>
                <c:pt idx="9">
                  <c:v>241.5</c:v>
                </c:pt>
                <c:pt idx="10">
                  <c:v>270.90000000000003</c:v>
                </c:pt>
                <c:pt idx="11">
                  <c:v>197.7</c:v>
                </c:pt>
                <c:pt idx="12">
                  <c:v>224.8</c:v>
                </c:pt>
                <c:pt idx="13">
                  <c:v>217.60000000000002</c:v>
                </c:pt>
                <c:pt idx="14">
                  <c:v>257.60000000000002</c:v>
                </c:pt>
                <c:pt idx="15">
                  <c:v>260.59999999999997</c:v>
                </c:pt>
                <c:pt idx="16">
                  <c:v>186.79999999999998</c:v>
                </c:pt>
                <c:pt idx="17">
                  <c:v>254.99999999999997</c:v>
                </c:pt>
                <c:pt idx="18">
                  <c:v>216.60000000000002</c:v>
                </c:pt>
                <c:pt idx="19">
                  <c:v>246.9</c:v>
                </c:pt>
                <c:pt idx="20">
                  <c:v>249</c:v>
                </c:pt>
                <c:pt idx="21">
                  <c:v>238.49999999999997</c:v>
                </c:pt>
                <c:pt idx="22">
                  <c:v>239.1</c:v>
                </c:pt>
                <c:pt idx="23">
                  <c:v>205.1</c:v>
                </c:pt>
                <c:pt idx="24">
                  <c:v>176.50000000000003</c:v>
                </c:pt>
                <c:pt idx="25">
                  <c:v>110.30000000000001</c:v>
                </c:pt>
                <c:pt idx="26">
                  <c:v>73.8</c:v>
                </c:pt>
                <c:pt idx="27">
                  <c:v>65.600000000000009</c:v>
                </c:pt>
                <c:pt idx="28">
                  <c:v>104.60000000000001</c:v>
                </c:pt>
                <c:pt idx="29">
                  <c:v>163</c:v>
                </c:pt>
                <c:pt idx="30">
                  <c:v>142.80000000000001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3266816"/>
        <c:axId val="1023267208"/>
        <c:axId val="1017498376"/>
      </c:bar3DChart>
      <c:catAx>
        <c:axId val="102326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72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3267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3266816"/>
        <c:crossesAt val="1"/>
        <c:crossBetween val="between"/>
      </c:valAx>
      <c:serAx>
        <c:axId val="1017498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2672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'Aug23'!$C$54:$AG$54</c:f>
              <c:numCache>
                <c:formatCode>0.0</c:formatCode>
                <c:ptCount val="31"/>
                <c:pt idx="0">
                  <c:v>45.2</c:v>
                </c:pt>
                <c:pt idx="1">
                  <c:v>71.8</c:v>
                </c:pt>
                <c:pt idx="2">
                  <c:v>91</c:v>
                </c:pt>
                <c:pt idx="3">
                  <c:v>31.6</c:v>
                </c:pt>
                <c:pt idx="4">
                  <c:v>68.5</c:v>
                </c:pt>
                <c:pt idx="5">
                  <c:v>54.1</c:v>
                </c:pt>
                <c:pt idx="6">
                  <c:v>60.8</c:v>
                </c:pt>
                <c:pt idx="7">
                  <c:v>67.400000000000006</c:v>
                </c:pt>
                <c:pt idx="8">
                  <c:v>68.7</c:v>
                </c:pt>
                <c:pt idx="9">
                  <c:v>69.2</c:v>
                </c:pt>
                <c:pt idx="10">
                  <c:v>81.099999999999994</c:v>
                </c:pt>
                <c:pt idx="11">
                  <c:v>59.9</c:v>
                </c:pt>
                <c:pt idx="12">
                  <c:v>65.400000000000006</c:v>
                </c:pt>
                <c:pt idx="13">
                  <c:v>65.7</c:v>
                </c:pt>
                <c:pt idx="14">
                  <c:v>76.900000000000006</c:v>
                </c:pt>
                <c:pt idx="15">
                  <c:v>77.8</c:v>
                </c:pt>
                <c:pt idx="16">
                  <c:v>57.7</c:v>
                </c:pt>
                <c:pt idx="17">
                  <c:v>75.8</c:v>
                </c:pt>
                <c:pt idx="18">
                  <c:v>63.3</c:v>
                </c:pt>
                <c:pt idx="19">
                  <c:v>72.8</c:v>
                </c:pt>
                <c:pt idx="20">
                  <c:v>74.5</c:v>
                </c:pt>
                <c:pt idx="21">
                  <c:v>71.099999999999994</c:v>
                </c:pt>
                <c:pt idx="22">
                  <c:v>70.900000000000006</c:v>
                </c:pt>
                <c:pt idx="23">
                  <c:v>58.4</c:v>
                </c:pt>
                <c:pt idx="24">
                  <c:v>52.4</c:v>
                </c:pt>
                <c:pt idx="25">
                  <c:v>33.5</c:v>
                </c:pt>
                <c:pt idx="26">
                  <c:v>20.8</c:v>
                </c:pt>
                <c:pt idx="27">
                  <c:v>18.399999999999999</c:v>
                </c:pt>
                <c:pt idx="28">
                  <c:v>30.3</c:v>
                </c:pt>
                <c:pt idx="29">
                  <c:v>26.5</c:v>
                </c:pt>
                <c:pt idx="30">
                  <c:v>42.7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'Aug23'!$C$55:$AG$55</c:f>
              <c:numCache>
                <c:formatCode>0.0</c:formatCode>
                <c:ptCount val="31"/>
                <c:pt idx="0">
                  <c:v>45.4</c:v>
                </c:pt>
                <c:pt idx="1">
                  <c:v>70.2</c:v>
                </c:pt>
                <c:pt idx="2">
                  <c:v>75</c:v>
                </c:pt>
                <c:pt idx="3">
                  <c:v>27.6</c:v>
                </c:pt>
                <c:pt idx="4">
                  <c:v>58.3</c:v>
                </c:pt>
                <c:pt idx="5">
                  <c:v>45.3</c:v>
                </c:pt>
                <c:pt idx="6">
                  <c:v>50.5</c:v>
                </c:pt>
                <c:pt idx="7">
                  <c:v>56.8</c:v>
                </c:pt>
                <c:pt idx="8">
                  <c:v>57.6</c:v>
                </c:pt>
                <c:pt idx="9">
                  <c:v>59.2</c:v>
                </c:pt>
                <c:pt idx="10">
                  <c:v>68</c:v>
                </c:pt>
                <c:pt idx="11">
                  <c:v>50.5</c:v>
                </c:pt>
                <c:pt idx="12">
                  <c:v>55.5</c:v>
                </c:pt>
                <c:pt idx="13">
                  <c:v>55</c:v>
                </c:pt>
                <c:pt idx="14">
                  <c:v>64.900000000000006</c:v>
                </c:pt>
                <c:pt idx="15">
                  <c:v>65.3</c:v>
                </c:pt>
                <c:pt idx="16">
                  <c:v>48.3</c:v>
                </c:pt>
                <c:pt idx="17">
                  <c:v>64.099999999999994</c:v>
                </c:pt>
                <c:pt idx="18">
                  <c:v>54.3</c:v>
                </c:pt>
                <c:pt idx="19">
                  <c:v>61.7</c:v>
                </c:pt>
                <c:pt idx="20">
                  <c:v>62.6</c:v>
                </c:pt>
                <c:pt idx="21">
                  <c:v>59.8</c:v>
                </c:pt>
                <c:pt idx="22">
                  <c:v>60.1</c:v>
                </c:pt>
                <c:pt idx="23">
                  <c:v>50.4</c:v>
                </c:pt>
                <c:pt idx="24">
                  <c:v>45</c:v>
                </c:pt>
                <c:pt idx="25">
                  <c:v>29.3</c:v>
                </c:pt>
                <c:pt idx="26">
                  <c:v>18.8</c:v>
                </c:pt>
                <c:pt idx="27">
                  <c:v>16.8</c:v>
                </c:pt>
                <c:pt idx="28">
                  <c:v>26.6</c:v>
                </c:pt>
                <c:pt idx="29">
                  <c:v>47.7</c:v>
                </c:pt>
                <c:pt idx="30">
                  <c:v>36.5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'Aug23'!$C$56:$AG$56</c:f>
              <c:numCache>
                <c:formatCode>0.0</c:formatCode>
                <c:ptCount val="31"/>
                <c:pt idx="0">
                  <c:v>44.3</c:v>
                </c:pt>
                <c:pt idx="1">
                  <c:v>74.099999999999994</c:v>
                </c:pt>
                <c:pt idx="2">
                  <c:v>86.3</c:v>
                </c:pt>
                <c:pt idx="3">
                  <c:v>33.299999999999997</c:v>
                </c:pt>
                <c:pt idx="4">
                  <c:v>66.8</c:v>
                </c:pt>
                <c:pt idx="5">
                  <c:v>49.9</c:v>
                </c:pt>
                <c:pt idx="6">
                  <c:v>55.3</c:v>
                </c:pt>
                <c:pt idx="7">
                  <c:v>64.900000000000006</c:v>
                </c:pt>
                <c:pt idx="8">
                  <c:v>65.5</c:v>
                </c:pt>
                <c:pt idx="9">
                  <c:v>70.8</c:v>
                </c:pt>
                <c:pt idx="10">
                  <c:v>77.7</c:v>
                </c:pt>
                <c:pt idx="11">
                  <c:v>58.1</c:v>
                </c:pt>
                <c:pt idx="12">
                  <c:v>65.400000000000006</c:v>
                </c:pt>
                <c:pt idx="13">
                  <c:v>62.1</c:v>
                </c:pt>
                <c:pt idx="14">
                  <c:v>74.2</c:v>
                </c:pt>
                <c:pt idx="15">
                  <c:v>74.8</c:v>
                </c:pt>
                <c:pt idx="16">
                  <c:v>53.7</c:v>
                </c:pt>
                <c:pt idx="17">
                  <c:v>73.2</c:v>
                </c:pt>
                <c:pt idx="18">
                  <c:v>62.7</c:v>
                </c:pt>
                <c:pt idx="19">
                  <c:v>71.3</c:v>
                </c:pt>
                <c:pt idx="20">
                  <c:v>71.2</c:v>
                </c:pt>
                <c:pt idx="21">
                  <c:v>68.099999999999994</c:v>
                </c:pt>
                <c:pt idx="22">
                  <c:v>69.099999999999994</c:v>
                </c:pt>
                <c:pt idx="23">
                  <c:v>60.4</c:v>
                </c:pt>
                <c:pt idx="24">
                  <c:v>51.7</c:v>
                </c:pt>
                <c:pt idx="25">
                  <c:v>32.1</c:v>
                </c:pt>
                <c:pt idx="26">
                  <c:v>22.5</c:v>
                </c:pt>
                <c:pt idx="27">
                  <c:v>20</c:v>
                </c:pt>
                <c:pt idx="28">
                  <c:v>31.7</c:v>
                </c:pt>
                <c:pt idx="29">
                  <c:v>56.8</c:v>
                </c:pt>
                <c:pt idx="30">
                  <c:v>41.6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'Aug23'!$C$57:$AG$57</c:f>
              <c:numCache>
                <c:formatCode>0.0</c:formatCode>
                <c:ptCount val="31"/>
                <c:pt idx="0">
                  <c:v>20.9</c:v>
                </c:pt>
                <c:pt idx="1">
                  <c:v>38.1</c:v>
                </c:pt>
                <c:pt idx="2">
                  <c:v>49.8</c:v>
                </c:pt>
                <c:pt idx="3">
                  <c:v>18.899999999999999</c:v>
                </c:pt>
                <c:pt idx="4">
                  <c:v>34.799999999999997</c:v>
                </c:pt>
                <c:pt idx="5">
                  <c:v>24.7</c:v>
                </c:pt>
                <c:pt idx="6">
                  <c:v>27.3</c:v>
                </c:pt>
                <c:pt idx="7">
                  <c:v>33.700000000000003</c:v>
                </c:pt>
                <c:pt idx="8">
                  <c:v>32.200000000000003</c:v>
                </c:pt>
                <c:pt idx="9">
                  <c:v>42.3</c:v>
                </c:pt>
                <c:pt idx="10">
                  <c:v>44.1</c:v>
                </c:pt>
                <c:pt idx="11">
                  <c:v>29.2</c:v>
                </c:pt>
                <c:pt idx="12">
                  <c:v>38.5</c:v>
                </c:pt>
                <c:pt idx="13">
                  <c:v>34.799999999999997</c:v>
                </c:pt>
                <c:pt idx="14">
                  <c:v>41.6</c:v>
                </c:pt>
                <c:pt idx="15">
                  <c:v>42.7</c:v>
                </c:pt>
                <c:pt idx="16">
                  <c:v>27.1</c:v>
                </c:pt>
                <c:pt idx="17">
                  <c:v>41.9</c:v>
                </c:pt>
                <c:pt idx="18">
                  <c:v>36.299999999999997</c:v>
                </c:pt>
                <c:pt idx="19">
                  <c:v>41.1</c:v>
                </c:pt>
                <c:pt idx="20">
                  <c:v>40.700000000000003</c:v>
                </c:pt>
                <c:pt idx="21">
                  <c:v>39.5</c:v>
                </c:pt>
                <c:pt idx="22">
                  <c:v>39</c:v>
                </c:pt>
                <c:pt idx="23">
                  <c:v>35.9</c:v>
                </c:pt>
                <c:pt idx="24">
                  <c:v>27.4</c:v>
                </c:pt>
                <c:pt idx="25">
                  <c:v>15.4</c:v>
                </c:pt>
                <c:pt idx="26">
                  <c:v>11.7</c:v>
                </c:pt>
                <c:pt idx="27">
                  <c:v>10.4</c:v>
                </c:pt>
                <c:pt idx="28">
                  <c:v>16</c:v>
                </c:pt>
                <c:pt idx="29">
                  <c:v>32</c:v>
                </c:pt>
                <c:pt idx="30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37888"/>
        <c:axId val="1025833968"/>
      </c:barChart>
      <c:catAx>
        <c:axId val="10258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3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33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788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'Sep23'!$C$3:$AG$3</c:f>
              <c:numCache>
                <c:formatCode>0.0</c:formatCode>
                <c:ptCount val="31"/>
                <c:pt idx="0">
                  <c:v>35.6</c:v>
                </c:pt>
                <c:pt idx="1">
                  <c:v>35.799999999999997</c:v>
                </c:pt>
                <c:pt idx="2">
                  <c:v>37.200000000000003</c:v>
                </c:pt>
                <c:pt idx="3">
                  <c:v>35</c:v>
                </c:pt>
                <c:pt idx="4">
                  <c:v>33.700000000000003</c:v>
                </c:pt>
                <c:pt idx="5">
                  <c:v>33.6</c:v>
                </c:pt>
                <c:pt idx="6">
                  <c:v>33</c:v>
                </c:pt>
                <c:pt idx="7">
                  <c:v>33.799999999999997</c:v>
                </c:pt>
                <c:pt idx="8">
                  <c:v>32.5</c:v>
                </c:pt>
                <c:pt idx="9">
                  <c:v>32.799999999999997</c:v>
                </c:pt>
                <c:pt idx="10">
                  <c:v>32.9</c:v>
                </c:pt>
                <c:pt idx="11">
                  <c:v>44.4</c:v>
                </c:pt>
                <c:pt idx="12">
                  <c:v>32.1</c:v>
                </c:pt>
                <c:pt idx="13">
                  <c:v>45.7</c:v>
                </c:pt>
                <c:pt idx="14">
                  <c:v>48.8</c:v>
                </c:pt>
                <c:pt idx="15">
                  <c:v>43.5</c:v>
                </c:pt>
                <c:pt idx="16">
                  <c:v>34.700000000000003</c:v>
                </c:pt>
                <c:pt idx="17">
                  <c:v>17.5</c:v>
                </c:pt>
                <c:pt idx="18">
                  <c:v>45.2</c:v>
                </c:pt>
                <c:pt idx="19">
                  <c:v>36.700000000000003</c:v>
                </c:pt>
                <c:pt idx="20">
                  <c:v>43.2</c:v>
                </c:pt>
                <c:pt idx="21">
                  <c:v>47.3</c:v>
                </c:pt>
                <c:pt idx="22">
                  <c:v>43.7</c:v>
                </c:pt>
                <c:pt idx="23">
                  <c:v>39.299999999999997</c:v>
                </c:pt>
                <c:pt idx="24">
                  <c:v>33.1</c:v>
                </c:pt>
                <c:pt idx="25">
                  <c:v>31.9</c:v>
                </c:pt>
                <c:pt idx="26">
                  <c:v>32.1</c:v>
                </c:pt>
                <c:pt idx="27">
                  <c:v>31.6</c:v>
                </c:pt>
                <c:pt idx="28">
                  <c:v>42.1</c:v>
                </c:pt>
                <c:pt idx="29">
                  <c:v>34.299999999999997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'Sep23'!$C$4:$AG$4</c:f>
              <c:numCache>
                <c:formatCode>0.0</c:formatCode>
                <c:ptCount val="31"/>
                <c:pt idx="0">
                  <c:v>250.5</c:v>
                </c:pt>
                <c:pt idx="1">
                  <c:v>240.5</c:v>
                </c:pt>
                <c:pt idx="2">
                  <c:v>219.7</c:v>
                </c:pt>
                <c:pt idx="3">
                  <c:v>244.9</c:v>
                </c:pt>
                <c:pt idx="4">
                  <c:v>236.3</c:v>
                </c:pt>
                <c:pt idx="5">
                  <c:v>232</c:v>
                </c:pt>
                <c:pt idx="6">
                  <c:v>227.39999999999998</c:v>
                </c:pt>
                <c:pt idx="7">
                  <c:v>224</c:v>
                </c:pt>
                <c:pt idx="8">
                  <c:v>221.8</c:v>
                </c:pt>
                <c:pt idx="9">
                  <c:v>221.10000000000002</c:v>
                </c:pt>
                <c:pt idx="10">
                  <c:v>218</c:v>
                </c:pt>
                <c:pt idx="11">
                  <c:v>188</c:v>
                </c:pt>
                <c:pt idx="12">
                  <c:v>75.900000000000006</c:v>
                </c:pt>
                <c:pt idx="13">
                  <c:v>118</c:v>
                </c:pt>
                <c:pt idx="14">
                  <c:v>142.69999999999999</c:v>
                </c:pt>
                <c:pt idx="15">
                  <c:v>157.79999999999998</c:v>
                </c:pt>
                <c:pt idx="16">
                  <c:v>181.8</c:v>
                </c:pt>
                <c:pt idx="17">
                  <c:v>45.6</c:v>
                </c:pt>
                <c:pt idx="18">
                  <c:v>185.3</c:v>
                </c:pt>
                <c:pt idx="19">
                  <c:v>202.2</c:v>
                </c:pt>
                <c:pt idx="20">
                  <c:v>132.6</c:v>
                </c:pt>
                <c:pt idx="21">
                  <c:v>150</c:v>
                </c:pt>
                <c:pt idx="22">
                  <c:v>156</c:v>
                </c:pt>
                <c:pt idx="23">
                  <c:v>207.29999999999998</c:v>
                </c:pt>
                <c:pt idx="24">
                  <c:v>212.89999999999998</c:v>
                </c:pt>
                <c:pt idx="25">
                  <c:v>204.39999999999998</c:v>
                </c:pt>
                <c:pt idx="26">
                  <c:v>191</c:v>
                </c:pt>
                <c:pt idx="27">
                  <c:v>186.7</c:v>
                </c:pt>
                <c:pt idx="28">
                  <c:v>146.69999999999999</c:v>
                </c:pt>
                <c:pt idx="29">
                  <c:v>146.1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38280"/>
        <c:axId val="1025834360"/>
        <c:axId val="1017492440"/>
      </c:bar3DChart>
      <c:catAx>
        <c:axId val="1025838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43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34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8280"/>
        <c:crossesAt val="1"/>
        <c:crossBetween val="between"/>
      </c:valAx>
      <c:serAx>
        <c:axId val="1017492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343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'Sep23'!$C$54:$AG$54</c:f>
              <c:numCache>
                <c:formatCode>0.0</c:formatCode>
                <c:ptCount val="31"/>
                <c:pt idx="0">
                  <c:v>75.599999999999994</c:v>
                </c:pt>
                <c:pt idx="1">
                  <c:v>71.5</c:v>
                </c:pt>
                <c:pt idx="2">
                  <c:v>64.400000000000006</c:v>
                </c:pt>
                <c:pt idx="3">
                  <c:v>73.5</c:v>
                </c:pt>
                <c:pt idx="4">
                  <c:v>70.5</c:v>
                </c:pt>
                <c:pt idx="5">
                  <c:v>69</c:v>
                </c:pt>
                <c:pt idx="6">
                  <c:v>67.599999999999994</c:v>
                </c:pt>
                <c:pt idx="7">
                  <c:v>67.2</c:v>
                </c:pt>
                <c:pt idx="8">
                  <c:v>66.2</c:v>
                </c:pt>
                <c:pt idx="9">
                  <c:v>66</c:v>
                </c:pt>
                <c:pt idx="10">
                  <c:v>65.2</c:v>
                </c:pt>
                <c:pt idx="11">
                  <c:v>55.7</c:v>
                </c:pt>
                <c:pt idx="12">
                  <c:v>21.5</c:v>
                </c:pt>
                <c:pt idx="13">
                  <c:v>34.5</c:v>
                </c:pt>
                <c:pt idx="14">
                  <c:v>43.6</c:v>
                </c:pt>
                <c:pt idx="15">
                  <c:v>45.5</c:v>
                </c:pt>
                <c:pt idx="16">
                  <c:v>54.1</c:v>
                </c:pt>
                <c:pt idx="17">
                  <c:v>13.1</c:v>
                </c:pt>
                <c:pt idx="18">
                  <c:v>57.8</c:v>
                </c:pt>
                <c:pt idx="19">
                  <c:v>59</c:v>
                </c:pt>
                <c:pt idx="20">
                  <c:v>38.5</c:v>
                </c:pt>
                <c:pt idx="21">
                  <c:v>46.5</c:v>
                </c:pt>
                <c:pt idx="22">
                  <c:v>46.3</c:v>
                </c:pt>
                <c:pt idx="23">
                  <c:v>62.8</c:v>
                </c:pt>
                <c:pt idx="24">
                  <c:v>64.599999999999994</c:v>
                </c:pt>
                <c:pt idx="25">
                  <c:v>61.8</c:v>
                </c:pt>
                <c:pt idx="26">
                  <c:v>56.9</c:v>
                </c:pt>
                <c:pt idx="27">
                  <c:v>56.4</c:v>
                </c:pt>
                <c:pt idx="28">
                  <c:v>42.7</c:v>
                </c:pt>
                <c:pt idx="29">
                  <c:v>42.8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'Sep23'!$C$55:$AG$55</c:f>
              <c:numCache>
                <c:formatCode>0.0</c:formatCode>
                <c:ptCount val="31"/>
                <c:pt idx="0">
                  <c:v>63.2</c:v>
                </c:pt>
                <c:pt idx="1">
                  <c:v>60.1</c:v>
                </c:pt>
                <c:pt idx="2">
                  <c:v>55</c:v>
                </c:pt>
                <c:pt idx="3">
                  <c:v>61.5</c:v>
                </c:pt>
                <c:pt idx="4">
                  <c:v>59.2</c:v>
                </c:pt>
                <c:pt idx="5">
                  <c:v>58.1</c:v>
                </c:pt>
                <c:pt idx="6">
                  <c:v>57</c:v>
                </c:pt>
                <c:pt idx="7">
                  <c:v>56.5</c:v>
                </c:pt>
                <c:pt idx="8">
                  <c:v>55.7</c:v>
                </c:pt>
                <c:pt idx="9">
                  <c:v>55.4</c:v>
                </c:pt>
                <c:pt idx="10">
                  <c:v>54.6</c:v>
                </c:pt>
                <c:pt idx="11">
                  <c:v>47.7</c:v>
                </c:pt>
                <c:pt idx="12">
                  <c:v>19.399999999999999</c:v>
                </c:pt>
                <c:pt idx="13">
                  <c:v>30</c:v>
                </c:pt>
                <c:pt idx="14">
                  <c:v>37.6</c:v>
                </c:pt>
                <c:pt idx="15">
                  <c:v>38.6</c:v>
                </c:pt>
                <c:pt idx="16">
                  <c:v>45.9</c:v>
                </c:pt>
                <c:pt idx="17">
                  <c:v>11.6</c:v>
                </c:pt>
                <c:pt idx="18">
                  <c:v>48</c:v>
                </c:pt>
                <c:pt idx="19">
                  <c:v>50.3</c:v>
                </c:pt>
                <c:pt idx="20">
                  <c:v>33.5</c:v>
                </c:pt>
                <c:pt idx="21">
                  <c:v>39</c:v>
                </c:pt>
                <c:pt idx="22">
                  <c:v>39.9</c:v>
                </c:pt>
                <c:pt idx="23">
                  <c:v>52.4</c:v>
                </c:pt>
                <c:pt idx="24">
                  <c:v>53.8</c:v>
                </c:pt>
                <c:pt idx="25">
                  <c:v>51.9</c:v>
                </c:pt>
                <c:pt idx="26">
                  <c:v>48.3</c:v>
                </c:pt>
                <c:pt idx="27">
                  <c:v>47.8</c:v>
                </c:pt>
                <c:pt idx="28">
                  <c:v>36.200000000000003</c:v>
                </c:pt>
                <c:pt idx="29">
                  <c:v>36.6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'Sep23'!$C$56:$AG$56</c:f>
              <c:numCache>
                <c:formatCode>0.0</c:formatCode>
                <c:ptCount val="31"/>
                <c:pt idx="0">
                  <c:v>71.5</c:v>
                </c:pt>
                <c:pt idx="1">
                  <c:v>68.900000000000006</c:v>
                </c:pt>
                <c:pt idx="2">
                  <c:v>64</c:v>
                </c:pt>
                <c:pt idx="3">
                  <c:v>70</c:v>
                </c:pt>
                <c:pt idx="4">
                  <c:v>67.3</c:v>
                </c:pt>
                <c:pt idx="5">
                  <c:v>66.400000000000006</c:v>
                </c:pt>
                <c:pt idx="6">
                  <c:v>65.099999999999994</c:v>
                </c:pt>
                <c:pt idx="7">
                  <c:v>64.599999999999994</c:v>
                </c:pt>
                <c:pt idx="8">
                  <c:v>63.6</c:v>
                </c:pt>
                <c:pt idx="9">
                  <c:v>63.2</c:v>
                </c:pt>
                <c:pt idx="10">
                  <c:v>62.2</c:v>
                </c:pt>
                <c:pt idx="11">
                  <c:v>55</c:v>
                </c:pt>
                <c:pt idx="12">
                  <c:v>23.1</c:v>
                </c:pt>
                <c:pt idx="13">
                  <c:v>35.5</c:v>
                </c:pt>
                <c:pt idx="14">
                  <c:v>41.9</c:v>
                </c:pt>
                <c:pt idx="15">
                  <c:v>45.8</c:v>
                </c:pt>
                <c:pt idx="16">
                  <c:v>52.9</c:v>
                </c:pt>
                <c:pt idx="17">
                  <c:v>13.8</c:v>
                </c:pt>
                <c:pt idx="18">
                  <c:v>53.7</c:v>
                </c:pt>
                <c:pt idx="19">
                  <c:v>58.4</c:v>
                </c:pt>
                <c:pt idx="20">
                  <c:v>39.200000000000003</c:v>
                </c:pt>
                <c:pt idx="21">
                  <c:v>42.6</c:v>
                </c:pt>
                <c:pt idx="22">
                  <c:v>46.5</c:v>
                </c:pt>
                <c:pt idx="23">
                  <c:v>58.7</c:v>
                </c:pt>
                <c:pt idx="24">
                  <c:v>60.3</c:v>
                </c:pt>
                <c:pt idx="25">
                  <c:v>58.1</c:v>
                </c:pt>
                <c:pt idx="26">
                  <c:v>54.9</c:v>
                </c:pt>
                <c:pt idx="27">
                  <c:v>53.3</c:v>
                </c:pt>
                <c:pt idx="28">
                  <c:v>43.3</c:v>
                </c:pt>
                <c:pt idx="29">
                  <c:v>43.5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'Sep23'!$C$57:$AG$57</c:f>
              <c:numCache>
                <c:formatCode>0.0</c:formatCode>
                <c:ptCount val="31"/>
                <c:pt idx="0">
                  <c:v>40.200000000000003</c:v>
                </c:pt>
                <c:pt idx="1">
                  <c:v>40</c:v>
                </c:pt>
                <c:pt idx="2">
                  <c:v>36.299999999999997</c:v>
                </c:pt>
                <c:pt idx="3">
                  <c:v>39.9</c:v>
                </c:pt>
                <c:pt idx="4">
                  <c:v>39.299999999999997</c:v>
                </c:pt>
                <c:pt idx="5">
                  <c:v>38.5</c:v>
                </c:pt>
                <c:pt idx="6">
                  <c:v>37.700000000000003</c:v>
                </c:pt>
                <c:pt idx="7">
                  <c:v>35.700000000000003</c:v>
                </c:pt>
                <c:pt idx="8">
                  <c:v>36.299999999999997</c:v>
                </c:pt>
                <c:pt idx="9">
                  <c:v>36.5</c:v>
                </c:pt>
                <c:pt idx="10">
                  <c:v>36</c:v>
                </c:pt>
                <c:pt idx="11">
                  <c:v>29.6</c:v>
                </c:pt>
                <c:pt idx="12">
                  <c:v>11.9</c:v>
                </c:pt>
                <c:pt idx="13">
                  <c:v>18</c:v>
                </c:pt>
                <c:pt idx="14">
                  <c:v>19.600000000000001</c:v>
                </c:pt>
                <c:pt idx="15">
                  <c:v>27.9</c:v>
                </c:pt>
                <c:pt idx="16">
                  <c:v>28.9</c:v>
                </c:pt>
                <c:pt idx="17">
                  <c:v>7.1</c:v>
                </c:pt>
                <c:pt idx="18">
                  <c:v>25.8</c:v>
                </c:pt>
                <c:pt idx="19">
                  <c:v>34.5</c:v>
                </c:pt>
                <c:pt idx="20">
                  <c:v>21.4</c:v>
                </c:pt>
                <c:pt idx="21">
                  <c:v>21.9</c:v>
                </c:pt>
                <c:pt idx="22">
                  <c:v>23.3</c:v>
                </c:pt>
                <c:pt idx="23">
                  <c:v>33.4</c:v>
                </c:pt>
                <c:pt idx="24">
                  <c:v>34.200000000000003</c:v>
                </c:pt>
                <c:pt idx="25">
                  <c:v>32.6</c:v>
                </c:pt>
                <c:pt idx="26">
                  <c:v>30.9</c:v>
                </c:pt>
                <c:pt idx="27">
                  <c:v>29.2</c:v>
                </c:pt>
                <c:pt idx="28">
                  <c:v>24.5</c:v>
                </c:pt>
                <c:pt idx="29">
                  <c:v>23.2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29656"/>
        <c:axId val="1025834752"/>
      </c:barChart>
      <c:catAx>
        <c:axId val="102582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4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34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296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'Okt23'!$C$3:$AG$3</c:f>
              <c:numCache>
                <c:formatCode>0.0</c:formatCode>
                <c:ptCount val="31"/>
                <c:pt idx="0">
                  <c:v>28.8</c:v>
                </c:pt>
                <c:pt idx="1">
                  <c:v>30</c:v>
                </c:pt>
                <c:pt idx="2">
                  <c:v>37.299999999999997</c:v>
                </c:pt>
                <c:pt idx="3">
                  <c:v>34.5</c:v>
                </c:pt>
                <c:pt idx="4">
                  <c:v>31.9</c:v>
                </c:pt>
                <c:pt idx="5">
                  <c:v>30.9</c:v>
                </c:pt>
                <c:pt idx="6">
                  <c:v>40.6</c:v>
                </c:pt>
                <c:pt idx="7">
                  <c:v>27.4</c:v>
                </c:pt>
                <c:pt idx="8">
                  <c:v>27.3</c:v>
                </c:pt>
                <c:pt idx="9">
                  <c:v>30.4</c:v>
                </c:pt>
                <c:pt idx="10">
                  <c:v>27.8</c:v>
                </c:pt>
                <c:pt idx="11">
                  <c:v>29.9</c:v>
                </c:pt>
                <c:pt idx="12">
                  <c:v>28.3</c:v>
                </c:pt>
                <c:pt idx="13">
                  <c:v>42.1</c:v>
                </c:pt>
                <c:pt idx="14">
                  <c:v>37</c:v>
                </c:pt>
                <c:pt idx="15">
                  <c:v>33</c:v>
                </c:pt>
                <c:pt idx="16">
                  <c:v>30.7</c:v>
                </c:pt>
                <c:pt idx="17">
                  <c:v>36.200000000000003</c:v>
                </c:pt>
                <c:pt idx="18">
                  <c:v>36.799999999999997</c:v>
                </c:pt>
                <c:pt idx="19">
                  <c:v>18.8</c:v>
                </c:pt>
                <c:pt idx="20">
                  <c:v>38.700000000000003</c:v>
                </c:pt>
                <c:pt idx="21">
                  <c:v>32.6</c:v>
                </c:pt>
                <c:pt idx="22">
                  <c:v>26.1</c:v>
                </c:pt>
                <c:pt idx="23">
                  <c:v>8.9</c:v>
                </c:pt>
                <c:pt idx="24">
                  <c:v>31.6</c:v>
                </c:pt>
                <c:pt idx="25">
                  <c:v>18.2</c:v>
                </c:pt>
                <c:pt idx="26">
                  <c:v>36</c:v>
                </c:pt>
                <c:pt idx="27">
                  <c:v>30.2</c:v>
                </c:pt>
                <c:pt idx="28">
                  <c:v>23.3</c:v>
                </c:pt>
                <c:pt idx="29">
                  <c:v>10.1</c:v>
                </c:pt>
                <c:pt idx="30">
                  <c:v>33.700000000000003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'Okt23'!$C$4:$AG$4</c:f>
              <c:numCache>
                <c:formatCode>0.0</c:formatCode>
                <c:ptCount val="31"/>
                <c:pt idx="0">
                  <c:v>178.7</c:v>
                </c:pt>
                <c:pt idx="1">
                  <c:v>181.6</c:v>
                </c:pt>
                <c:pt idx="2">
                  <c:v>135.6</c:v>
                </c:pt>
                <c:pt idx="3">
                  <c:v>155.89999999999998</c:v>
                </c:pt>
                <c:pt idx="4">
                  <c:v>168.9</c:v>
                </c:pt>
                <c:pt idx="5">
                  <c:v>162.39999999999998</c:v>
                </c:pt>
                <c:pt idx="6">
                  <c:v>167.9</c:v>
                </c:pt>
                <c:pt idx="7">
                  <c:v>163.6</c:v>
                </c:pt>
                <c:pt idx="8">
                  <c:v>161.30000000000001</c:v>
                </c:pt>
                <c:pt idx="9">
                  <c:v>144.69999999999999</c:v>
                </c:pt>
                <c:pt idx="10">
                  <c:v>164.5</c:v>
                </c:pt>
                <c:pt idx="11">
                  <c:v>141.1</c:v>
                </c:pt>
                <c:pt idx="12">
                  <c:v>159.1</c:v>
                </c:pt>
                <c:pt idx="13">
                  <c:v>94.8</c:v>
                </c:pt>
                <c:pt idx="14">
                  <c:v>110.39999999999999</c:v>
                </c:pt>
                <c:pt idx="15">
                  <c:v>160</c:v>
                </c:pt>
                <c:pt idx="16">
                  <c:v>134.89999999999998</c:v>
                </c:pt>
                <c:pt idx="17">
                  <c:v>85</c:v>
                </c:pt>
                <c:pt idx="18">
                  <c:v>73.8</c:v>
                </c:pt>
                <c:pt idx="19">
                  <c:v>28.299999999999997</c:v>
                </c:pt>
                <c:pt idx="20">
                  <c:v>81.399999999999991</c:v>
                </c:pt>
                <c:pt idx="21">
                  <c:v>94.8</c:v>
                </c:pt>
                <c:pt idx="22">
                  <c:v>77.2</c:v>
                </c:pt>
                <c:pt idx="23">
                  <c:v>28.299999999999997</c:v>
                </c:pt>
                <c:pt idx="24">
                  <c:v>59.4</c:v>
                </c:pt>
                <c:pt idx="25">
                  <c:v>43.300000000000004</c:v>
                </c:pt>
                <c:pt idx="26">
                  <c:v>133.70000000000002</c:v>
                </c:pt>
                <c:pt idx="27">
                  <c:v>115.9</c:v>
                </c:pt>
                <c:pt idx="28">
                  <c:v>80.099999999999994</c:v>
                </c:pt>
                <c:pt idx="29">
                  <c:v>34.699999999999996</c:v>
                </c:pt>
                <c:pt idx="30">
                  <c:v>77.8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36712"/>
        <c:axId val="1025829264"/>
        <c:axId val="1017496680"/>
      </c:bar3DChart>
      <c:catAx>
        <c:axId val="1025836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292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2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6712"/>
        <c:crossesAt val="1"/>
        <c:crossBetween val="between"/>
      </c:valAx>
      <c:serAx>
        <c:axId val="1017496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292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'Okt23'!$C$54:$AG$54</c:f>
              <c:numCache>
                <c:formatCode>0.0</c:formatCode>
                <c:ptCount val="31"/>
                <c:pt idx="0">
                  <c:v>54.3</c:v>
                </c:pt>
                <c:pt idx="1">
                  <c:v>55.1</c:v>
                </c:pt>
                <c:pt idx="2">
                  <c:v>39.4</c:v>
                </c:pt>
                <c:pt idx="3">
                  <c:v>45.7</c:v>
                </c:pt>
                <c:pt idx="4">
                  <c:v>50.3</c:v>
                </c:pt>
                <c:pt idx="5">
                  <c:v>49</c:v>
                </c:pt>
                <c:pt idx="6">
                  <c:v>50.9</c:v>
                </c:pt>
                <c:pt idx="7">
                  <c:v>49.7</c:v>
                </c:pt>
                <c:pt idx="8">
                  <c:v>49.1</c:v>
                </c:pt>
                <c:pt idx="9">
                  <c:v>43.1</c:v>
                </c:pt>
                <c:pt idx="10">
                  <c:v>50.6</c:v>
                </c:pt>
                <c:pt idx="11">
                  <c:v>41.6</c:v>
                </c:pt>
                <c:pt idx="12">
                  <c:v>49.3</c:v>
                </c:pt>
                <c:pt idx="13">
                  <c:v>28</c:v>
                </c:pt>
                <c:pt idx="14">
                  <c:v>32.799999999999997</c:v>
                </c:pt>
                <c:pt idx="15">
                  <c:v>49.3</c:v>
                </c:pt>
                <c:pt idx="16">
                  <c:v>40.4</c:v>
                </c:pt>
                <c:pt idx="17">
                  <c:v>24.3</c:v>
                </c:pt>
                <c:pt idx="18">
                  <c:v>21.3</c:v>
                </c:pt>
                <c:pt idx="19">
                  <c:v>8.6999999999999993</c:v>
                </c:pt>
                <c:pt idx="20">
                  <c:v>24.1</c:v>
                </c:pt>
                <c:pt idx="21">
                  <c:v>27.5</c:v>
                </c:pt>
                <c:pt idx="22">
                  <c:v>22.7</c:v>
                </c:pt>
                <c:pt idx="23">
                  <c:v>7.6</c:v>
                </c:pt>
                <c:pt idx="24">
                  <c:v>16.8</c:v>
                </c:pt>
                <c:pt idx="25">
                  <c:v>11.9</c:v>
                </c:pt>
                <c:pt idx="26">
                  <c:v>42.9</c:v>
                </c:pt>
                <c:pt idx="27">
                  <c:v>35.5</c:v>
                </c:pt>
                <c:pt idx="28">
                  <c:v>23.5</c:v>
                </c:pt>
                <c:pt idx="29">
                  <c:v>9.4</c:v>
                </c:pt>
                <c:pt idx="30">
                  <c:v>22.9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'Okt23'!$C$55:$AG$55</c:f>
              <c:numCache>
                <c:formatCode>0.0</c:formatCode>
                <c:ptCount val="31"/>
                <c:pt idx="0">
                  <c:v>45.9</c:v>
                </c:pt>
                <c:pt idx="1">
                  <c:v>46.4</c:v>
                </c:pt>
                <c:pt idx="2">
                  <c:v>34.1</c:v>
                </c:pt>
                <c:pt idx="3">
                  <c:v>39.200000000000003</c:v>
                </c:pt>
                <c:pt idx="4">
                  <c:v>43.2</c:v>
                </c:pt>
                <c:pt idx="5">
                  <c:v>41.5</c:v>
                </c:pt>
                <c:pt idx="6">
                  <c:v>43.2</c:v>
                </c:pt>
                <c:pt idx="7">
                  <c:v>42.3</c:v>
                </c:pt>
                <c:pt idx="8">
                  <c:v>41.8</c:v>
                </c:pt>
                <c:pt idx="9">
                  <c:v>37</c:v>
                </c:pt>
                <c:pt idx="10">
                  <c:v>42.9</c:v>
                </c:pt>
                <c:pt idx="11">
                  <c:v>35.799999999999997</c:v>
                </c:pt>
                <c:pt idx="12">
                  <c:v>41.7</c:v>
                </c:pt>
                <c:pt idx="13">
                  <c:v>24.4</c:v>
                </c:pt>
                <c:pt idx="14">
                  <c:v>28.5</c:v>
                </c:pt>
                <c:pt idx="15">
                  <c:v>42.2</c:v>
                </c:pt>
                <c:pt idx="16">
                  <c:v>34.9</c:v>
                </c:pt>
                <c:pt idx="17">
                  <c:v>21.5</c:v>
                </c:pt>
                <c:pt idx="18">
                  <c:v>19</c:v>
                </c:pt>
                <c:pt idx="19">
                  <c:v>8.6999999999999993</c:v>
                </c:pt>
                <c:pt idx="20">
                  <c:v>21.1</c:v>
                </c:pt>
                <c:pt idx="21">
                  <c:v>24.2</c:v>
                </c:pt>
                <c:pt idx="22">
                  <c:v>20.2</c:v>
                </c:pt>
                <c:pt idx="23">
                  <c:v>7.5</c:v>
                </c:pt>
                <c:pt idx="24">
                  <c:v>15.2</c:v>
                </c:pt>
                <c:pt idx="25">
                  <c:v>11.1</c:v>
                </c:pt>
                <c:pt idx="26">
                  <c:v>36.4</c:v>
                </c:pt>
                <c:pt idx="27">
                  <c:v>30.8</c:v>
                </c:pt>
                <c:pt idx="28">
                  <c:v>20.8</c:v>
                </c:pt>
                <c:pt idx="29">
                  <c:v>9</c:v>
                </c:pt>
                <c:pt idx="30">
                  <c:v>20.3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'Okt23'!$C$56:$AG$56</c:f>
              <c:numCache>
                <c:formatCode>0.0</c:formatCode>
                <c:ptCount val="31"/>
                <c:pt idx="0">
                  <c:v>51.8</c:v>
                </c:pt>
                <c:pt idx="1">
                  <c:v>52</c:v>
                </c:pt>
                <c:pt idx="2">
                  <c:v>40.9</c:v>
                </c:pt>
                <c:pt idx="3">
                  <c:v>46.3</c:v>
                </c:pt>
                <c:pt idx="4">
                  <c:v>49.5</c:v>
                </c:pt>
                <c:pt idx="5">
                  <c:v>47.2</c:v>
                </c:pt>
                <c:pt idx="6">
                  <c:v>48</c:v>
                </c:pt>
                <c:pt idx="7">
                  <c:v>47.4</c:v>
                </c:pt>
                <c:pt idx="8">
                  <c:v>46.7</c:v>
                </c:pt>
                <c:pt idx="9">
                  <c:v>42.4</c:v>
                </c:pt>
                <c:pt idx="10">
                  <c:v>47</c:v>
                </c:pt>
                <c:pt idx="11">
                  <c:v>42.6</c:v>
                </c:pt>
                <c:pt idx="12">
                  <c:v>45.4</c:v>
                </c:pt>
                <c:pt idx="13">
                  <c:v>28.2</c:v>
                </c:pt>
                <c:pt idx="14">
                  <c:v>34.5</c:v>
                </c:pt>
                <c:pt idx="15">
                  <c:v>47.3</c:v>
                </c:pt>
                <c:pt idx="16">
                  <c:v>40.4</c:v>
                </c:pt>
                <c:pt idx="17">
                  <c:v>25.8</c:v>
                </c:pt>
                <c:pt idx="18">
                  <c:v>22.4</c:v>
                </c:pt>
                <c:pt idx="19">
                  <c:v>7</c:v>
                </c:pt>
                <c:pt idx="20">
                  <c:v>24.4</c:v>
                </c:pt>
                <c:pt idx="21">
                  <c:v>29</c:v>
                </c:pt>
                <c:pt idx="22">
                  <c:v>23.5</c:v>
                </c:pt>
                <c:pt idx="23">
                  <c:v>8.6</c:v>
                </c:pt>
                <c:pt idx="24">
                  <c:v>17.899999999999999</c:v>
                </c:pt>
                <c:pt idx="25">
                  <c:v>13.2</c:v>
                </c:pt>
                <c:pt idx="26">
                  <c:v>39.1</c:v>
                </c:pt>
                <c:pt idx="27">
                  <c:v>34.1</c:v>
                </c:pt>
                <c:pt idx="28">
                  <c:v>24.3</c:v>
                </c:pt>
                <c:pt idx="29">
                  <c:v>10.5</c:v>
                </c:pt>
                <c:pt idx="30">
                  <c:v>23.4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'Okt23'!$C$57:$AG$57</c:f>
              <c:numCache>
                <c:formatCode>0.0</c:formatCode>
                <c:ptCount val="31"/>
                <c:pt idx="0">
                  <c:v>26.7</c:v>
                </c:pt>
                <c:pt idx="1">
                  <c:v>28.1</c:v>
                </c:pt>
                <c:pt idx="2">
                  <c:v>21.2</c:v>
                </c:pt>
                <c:pt idx="3">
                  <c:v>24.7</c:v>
                </c:pt>
                <c:pt idx="4">
                  <c:v>25.9</c:v>
                </c:pt>
                <c:pt idx="5">
                  <c:v>24.7</c:v>
                </c:pt>
                <c:pt idx="6">
                  <c:v>25.8</c:v>
                </c:pt>
                <c:pt idx="7">
                  <c:v>24.2</c:v>
                </c:pt>
                <c:pt idx="8">
                  <c:v>23.7</c:v>
                </c:pt>
                <c:pt idx="9">
                  <c:v>22.2</c:v>
                </c:pt>
                <c:pt idx="10">
                  <c:v>24</c:v>
                </c:pt>
                <c:pt idx="11">
                  <c:v>21.1</c:v>
                </c:pt>
                <c:pt idx="12">
                  <c:v>22.7</c:v>
                </c:pt>
                <c:pt idx="13">
                  <c:v>14.2</c:v>
                </c:pt>
                <c:pt idx="14">
                  <c:v>14.6</c:v>
                </c:pt>
                <c:pt idx="15">
                  <c:v>21.2</c:v>
                </c:pt>
                <c:pt idx="16">
                  <c:v>19.2</c:v>
                </c:pt>
                <c:pt idx="17">
                  <c:v>13.4</c:v>
                </c:pt>
                <c:pt idx="18">
                  <c:v>11.1</c:v>
                </c:pt>
                <c:pt idx="19">
                  <c:v>3.9</c:v>
                </c:pt>
                <c:pt idx="20">
                  <c:v>11.8</c:v>
                </c:pt>
                <c:pt idx="21">
                  <c:v>14.1</c:v>
                </c:pt>
                <c:pt idx="22">
                  <c:v>10.8</c:v>
                </c:pt>
                <c:pt idx="23">
                  <c:v>4.5999999999999996</c:v>
                </c:pt>
                <c:pt idx="24">
                  <c:v>9.5</c:v>
                </c:pt>
                <c:pt idx="25">
                  <c:v>7.1</c:v>
                </c:pt>
                <c:pt idx="26">
                  <c:v>15.3</c:v>
                </c:pt>
                <c:pt idx="27">
                  <c:v>15.5</c:v>
                </c:pt>
                <c:pt idx="28">
                  <c:v>11.5</c:v>
                </c:pt>
                <c:pt idx="29">
                  <c:v>5.8</c:v>
                </c:pt>
                <c:pt idx="30">
                  <c:v>11.2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26912"/>
        <c:axId val="1025832400"/>
      </c:barChart>
      <c:catAx>
        <c:axId val="102582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2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3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2691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'Nov23'!$C$3:$AG$3</c:f>
              <c:numCache>
                <c:formatCode>0.0</c:formatCode>
                <c:ptCount val="31"/>
                <c:pt idx="0">
                  <c:v>12.6</c:v>
                </c:pt>
                <c:pt idx="1">
                  <c:v>22.7</c:v>
                </c:pt>
                <c:pt idx="2">
                  <c:v>33.1</c:v>
                </c:pt>
                <c:pt idx="3">
                  <c:v>24.9</c:v>
                </c:pt>
                <c:pt idx="4">
                  <c:v>31.8</c:v>
                </c:pt>
                <c:pt idx="5">
                  <c:v>32.700000000000003</c:v>
                </c:pt>
                <c:pt idx="6">
                  <c:v>26.5</c:v>
                </c:pt>
                <c:pt idx="7">
                  <c:v>25</c:v>
                </c:pt>
                <c:pt idx="8">
                  <c:v>13.5</c:v>
                </c:pt>
                <c:pt idx="9">
                  <c:v>35.799999999999997</c:v>
                </c:pt>
                <c:pt idx="10">
                  <c:v>32.299999999999997</c:v>
                </c:pt>
                <c:pt idx="11">
                  <c:v>12.4</c:v>
                </c:pt>
                <c:pt idx="12">
                  <c:v>2.23</c:v>
                </c:pt>
                <c:pt idx="13">
                  <c:v>6.6</c:v>
                </c:pt>
                <c:pt idx="14">
                  <c:v>30.1</c:v>
                </c:pt>
                <c:pt idx="15">
                  <c:v>31.2</c:v>
                </c:pt>
                <c:pt idx="16">
                  <c:v>28.3</c:v>
                </c:pt>
                <c:pt idx="17">
                  <c:v>14</c:v>
                </c:pt>
                <c:pt idx="18">
                  <c:v>13.8</c:v>
                </c:pt>
                <c:pt idx="19">
                  <c:v>20.8</c:v>
                </c:pt>
                <c:pt idx="20">
                  <c:v>28.2</c:v>
                </c:pt>
                <c:pt idx="21">
                  <c:v>22.4</c:v>
                </c:pt>
                <c:pt idx="22">
                  <c:v>20.399999999999999</c:v>
                </c:pt>
                <c:pt idx="23">
                  <c:v>28.7</c:v>
                </c:pt>
                <c:pt idx="24">
                  <c:v>8.3000000000000007</c:v>
                </c:pt>
                <c:pt idx="25">
                  <c:v>24.9</c:v>
                </c:pt>
                <c:pt idx="26">
                  <c:v>8.8000000000000007</c:v>
                </c:pt>
                <c:pt idx="27">
                  <c:v>16.5</c:v>
                </c:pt>
                <c:pt idx="28">
                  <c:v>22.3</c:v>
                </c:pt>
                <c:pt idx="29">
                  <c:v>0.6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'Nov23'!$C$4:$AG$4</c:f>
              <c:numCache>
                <c:formatCode>0.0</c:formatCode>
                <c:ptCount val="31"/>
                <c:pt idx="0">
                  <c:v>54.2</c:v>
                </c:pt>
                <c:pt idx="1">
                  <c:v>15.6</c:v>
                </c:pt>
                <c:pt idx="2">
                  <c:v>96</c:v>
                </c:pt>
                <c:pt idx="3">
                  <c:v>38.1</c:v>
                </c:pt>
                <c:pt idx="4">
                  <c:v>93.600000000000009</c:v>
                </c:pt>
                <c:pt idx="5">
                  <c:v>92</c:v>
                </c:pt>
                <c:pt idx="6">
                  <c:v>64.099999999999994</c:v>
                </c:pt>
                <c:pt idx="7">
                  <c:v>117.39999999999999</c:v>
                </c:pt>
                <c:pt idx="8">
                  <c:v>35.300000000000004</c:v>
                </c:pt>
                <c:pt idx="9">
                  <c:v>87.8</c:v>
                </c:pt>
                <c:pt idx="10">
                  <c:v>83.6</c:v>
                </c:pt>
                <c:pt idx="11">
                  <c:v>33.800000000000004</c:v>
                </c:pt>
                <c:pt idx="12">
                  <c:v>20.100000000000001</c:v>
                </c:pt>
                <c:pt idx="13">
                  <c:v>11.700000000000001</c:v>
                </c:pt>
                <c:pt idx="14">
                  <c:v>71.400000000000006</c:v>
                </c:pt>
                <c:pt idx="15">
                  <c:v>50.8</c:v>
                </c:pt>
                <c:pt idx="16">
                  <c:v>37.5</c:v>
                </c:pt>
                <c:pt idx="17">
                  <c:v>36.1</c:v>
                </c:pt>
                <c:pt idx="18">
                  <c:v>25.4</c:v>
                </c:pt>
                <c:pt idx="19">
                  <c:v>48.099999999999994</c:v>
                </c:pt>
                <c:pt idx="20">
                  <c:v>36.800000000000004</c:v>
                </c:pt>
                <c:pt idx="21">
                  <c:v>35</c:v>
                </c:pt>
                <c:pt idx="22">
                  <c:v>96.700000000000017</c:v>
                </c:pt>
                <c:pt idx="23">
                  <c:v>57.899999999999991</c:v>
                </c:pt>
                <c:pt idx="24">
                  <c:v>13.500000000000002</c:v>
                </c:pt>
                <c:pt idx="25">
                  <c:v>68.8</c:v>
                </c:pt>
                <c:pt idx="26">
                  <c:v>33.4</c:v>
                </c:pt>
                <c:pt idx="27">
                  <c:v>19.100000000000001</c:v>
                </c:pt>
                <c:pt idx="28">
                  <c:v>79.400000000000006</c:v>
                </c:pt>
                <c:pt idx="29">
                  <c:v>1.7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33184"/>
        <c:axId val="1025827696"/>
        <c:axId val="1017500072"/>
      </c:bar3DChart>
      <c:catAx>
        <c:axId val="102583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276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2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3184"/>
        <c:crossesAt val="1"/>
        <c:crossBetween val="between"/>
      </c:valAx>
      <c:serAx>
        <c:axId val="1017500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276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'Apr15'!$C$3:$AG$3</c:f>
              <c:numCache>
                <c:formatCode>0.0</c:formatCode>
                <c:ptCount val="31"/>
                <c:pt idx="0">
                  <c:v>52.914999999999999</c:v>
                </c:pt>
                <c:pt idx="1">
                  <c:v>14.454000000000001</c:v>
                </c:pt>
                <c:pt idx="2">
                  <c:v>52.895000000000003</c:v>
                </c:pt>
                <c:pt idx="3">
                  <c:v>13.672000000000001</c:v>
                </c:pt>
                <c:pt idx="4">
                  <c:v>52.457000000000001</c:v>
                </c:pt>
                <c:pt idx="5">
                  <c:v>51.982999999999997</c:v>
                </c:pt>
                <c:pt idx="6">
                  <c:v>48.228999999999999</c:v>
                </c:pt>
                <c:pt idx="7">
                  <c:v>44.076000000000001</c:v>
                </c:pt>
                <c:pt idx="8">
                  <c:v>42.558</c:v>
                </c:pt>
                <c:pt idx="9">
                  <c:v>43.26</c:v>
                </c:pt>
                <c:pt idx="10">
                  <c:v>52.997</c:v>
                </c:pt>
                <c:pt idx="11">
                  <c:v>43.73</c:v>
                </c:pt>
                <c:pt idx="12">
                  <c:v>42.597999999999999</c:v>
                </c:pt>
                <c:pt idx="13">
                  <c:v>43.329000000000001</c:v>
                </c:pt>
                <c:pt idx="14">
                  <c:v>43.686</c:v>
                </c:pt>
                <c:pt idx="15">
                  <c:v>18.649000000000001</c:v>
                </c:pt>
                <c:pt idx="16">
                  <c:v>45.238</c:v>
                </c:pt>
                <c:pt idx="17">
                  <c:v>52.954999999999998</c:v>
                </c:pt>
                <c:pt idx="18">
                  <c:v>52.99</c:v>
                </c:pt>
                <c:pt idx="19">
                  <c:v>50.924999999999997</c:v>
                </c:pt>
                <c:pt idx="20">
                  <c:v>44.423000000000002</c:v>
                </c:pt>
                <c:pt idx="21">
                  <c:v>42.92</c:v>
                </c:pt>
                <c:pt idx="22">
                  <c:v>44.058</c:v>
                </c:pt>
                <c:pt idx="23">
                  <c:v>43.38</c:v>
                </c:pt>
                <c:pt idx="24">
                  <c:v>42.924999999999997</c:v>
                </c:pt>
                <c:pt idx="25">
                  <c:v>51.274000000000001</c:v>
                </c:pt>
                <c:pt idx="26">
                  <c:v>52.45</c:v>
                </c:pt>
                <c:pt idx="27">
                  <c:v>24.108000000000001</c:v>
                </c:pt>
                <c:pt idx="28">
                  <c:v>53</c:v>
                </c:pt>
                <c:pt idx="29">
                  <c:v>48.893999999999998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'Apr15'!$C$4:$AG$4</c:f>
              <c:numCache>
                <c:formatCode>General</c:formatCode>
                <c:ptCount val="31"/>
                <c:pt idx="0">
                  <c:v>187.1</c:v>
                </c:pt>
                <c:pt idx="1">
                  <c:v>69.3</c:v>
                </c:pt>
                <c:pt idx="2">
                  <c:v>192.4</c:v>
                </c:pt>
                <c:pt idx="3">
                  <c:v>52.8</c:v>
                </c:pt>
                <c:pt idx="4">
                  <c:v>286.10000000000002</c:v>
                </c:pt>
                <c:pt idx="5">
                  <c:v>303.59999999999997</c:v>
                </c:pt>
                <c:pt idx="6">
                  <c:v>323.2</c:v>
                </c:pt>
                <c:pt idx="7">
                  <c:v>315.10000000000002</c:v>
                </c:pt>
                <c:pt idx="8">
                  <c:v>305.8</c:v>
                </c:pt>
                <c:pt idx="9">
                  <c:v>287.5</c:v>
                </c:pt>
                <c:pt idx="10">
                  <c:v>137.99999999999997</c:v>
                </c:pt>
                <c:pt idx="11">
                  <c:v>298</c:v>
                </c:pt>
                <c:pt idx="12">
                  <c:v>309.60000000000002</c:v>
                </c:pt>
                <c:pt idx="13">
                  <c:v>299.09999999999997</c:v>
                </c:pt>
                <c:pt idx="14">
                  <c:v>297.5</c:v>
                </c:pt>
                <c:pt idx="15">
                  <c:v>131.1</c:v>
                </c:pt>
                <c:pt idx="16">
                  <c:v>101.8</c:v>
                </c:pt>
                <c:pt idx="17">
                  <c:v>155.6</c:v>
                </c:pt>
                <c:pt idx="18">
                  <c:v>263.10000000000002</c:v>
                </c:pt>
                <c:pt idx="19">
                  <c:v>325</c:v>
                </c:pt>
                <c:pt idx="20">
                  <c:v>330.9</c:v>
                </c:pt>
                <c:pt idx="21">
                  <c:v>327.3</c:v>
                </c:pt>
                <c:pt idx="22">
                  <c:v>328</c:v>
                </c:pt>
                <c:pt idx="23">
                  <c:v>320.7</c:v>
                </c:pt>
                <c:pt idx="24">
                  <c:v>118</c:v>
                </c:pt>
                <c:pt idx="25">
                  <c:v>227.70000000000002</c:v>
                </c:pt>
                <c:pt idx="26">
                  <c:v>232.7</c:v>
                </c:pt>
                <c:pt idx="27">
                  <c:v>68.900000000000006</c:v>
                </c:pt>
                <c:pt idx="28">
                  <c:v>269.2</c:v>
                </c:pt>
                <c:pt idx="29">
                  <c:v>264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7706472"/>
        <c:axId val="997704512"/>
        <c:axId val="989555560"/>
      </c:bar3DChart>
      <c:catAx>
        <c:axId val="997706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770451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9770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7706472"/>
        <c:crossesAt val="1"/>
        <c:crossBetween val="between"/>
      </c:valAx>
      <c:serAx>
        <c:axId val="989555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9770451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5845253494645"/>
          <c:y val="0.34777912376337572"/>
          <c:w val="0.93115281602069677"/>
          <c:h val="0.42795247154235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'Nov23'!$C$54:$AG$54</c:f>
              <c:numCache>
                <c:formatCode>0.0</c:formatCode>
                <c:ptCount val="31"/>
                <c:pt idx="0">
                  <c:v>15.1</c:v>
                </c:pt>
                <c:pt idx="1">
                  <c:v>4</c:v>
                </c:pt>
                <c:pt idx="2">
                  <c:v>30</c:v>
                </c:pt>
                <c:pt idx="3">
                  <c:v>10.3</c:v>
                </c:pt>
                <c:pt idx="4">
                  <c:v>29</c:v>
                </c:pt>
                <c:pt idx="5">
                  <c:v>28.1</c:v>
                </c:pt>
                <c:pt idx="6">
                  <c:v>18.7</c:v>
                </c:pt>
                <c:pt idx="7">
                  <c:v>37.9</c:v>
                </c:pt>
                <c:pt idx="8">
                  <c:v>9.5</c:v>
                </c:pt>
                <c:pt idx="9">
                  <c:v>27.5</c:v>
                </c:pt>
                <c:pt idx="10">
                  <c:v>25.4</c:v>
                </c:pt>
                <c:pt idx="11">
                  <c:v>9.4</c:v>
                </c:pt>
                <c:pt idx="12">
                  <c:v>5.2</c:v>
                </c:pt>
                <c:pt idx="13">
                  <c:v>2.7</c:v>
                </c:pt>
                <c:pt idx="14">
                  <c:v>22.5</c:v>
                </c:pt>
                <c:pt idx="15">
                  <c:v>14.9</c:v>
                </c:pt>
                <c:pt idx="16">
                  <c:v>10.6</c:v>
                </c:pt>
                <c:pt idx="17">
                  <c:v>9.6999999999999993</c:v>
                </c:pt>
                <c:pt idx="18">
                  <c:v>6.8</c:v>
                </c:pt>
                <c:pt idx="19">
                  <c:v>12.7</c:v>
                </c:pt>
                <c:pt idx="20">
                  <c:v>10.1</c:v>
                </c:pt>
                <c:pt idx="21">
                  <c:v>9.6</c:v>
                </c:pt>
                <c:pt idx="22">
                  <c:v>31.3</c:v>
                </c:pt>
                <c:pt idx="23">
                  <c:v>16.7</c:v>
                </c:pt>
                <c:pt idx="24">
                  <c:v>3.9</c:v>
                </c:pt>
                <c:pt idx="25">
                  <c:v>21.2</c:v>
                </c:pt>
                <c:pt idx="26">
                  <c:v>9.1</c:v>
                </c:pt>
                <c:pt idx="27">
                  <c:v>5</c:v>
                </c:pt>
                <c:pt idx="28">
                  <c:v>25.1</c:v>
                </c:pt>
                <c:pt idx="29">
                  <c:v>0.2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'Nov23'!$C$55:$AG$55</c:f>
              <c:numCache>
                <c:formatCode>0.0</c:formatCode>
                <c:ptCount val="31"/>
                <c:pt idx="0">
                  <c:v>13.8</c:v>
                </c:pt>
                <c:pt idx="1">
                  <c:v>4.4000000000000004</c:v>
                </c:pt>
                <c:pt idx="2">
                  <c:v>25.8</c:v>
                </c:pt>
                <c:pt idx="3">
                  <c:v>9.8000000000000007</c:v>
                </c:pt>
                <c:pt idx="4">
                  <c:v>25.2</c:v>
                </c:pt>
                <c:pt idx="5">
                  <c:v>24.7</c:v>
                </c:pt>
                <c:pt idx="6">
                  <c:v>16.8</c:v>
                </c:pt>
                <c:pt idx="7">
                  <c:v>32.700000000000003</c:v>
                </c:pt>
                <c:pt idx="8">
                  <c:v>9.1</c:v>
                </c:pt>
                <c:pt idx="9">
                  <c:v>24</c:v>
                </c:pt>
                <c:pt idx="10">
                  <c:v>23.1</c:v>
                </c:pt>
                <c:pt idx="11">
                  <c:v>8.9</c:v>
                </c:pt>
                <c:pt idx="12">
                  <c:v>5.3</c:v>
                </c:pt>
                <c:pt idx="13">
                  <c:v>3.2</c:v>
                </c:pt>
                <c:pt idx="14">
                  <c:v>19.8</c:v>
                </c:pt>
                <c:pt idx="15">
                  <c:v>13.6</c:v>
                </c:pt>
                <c:pt idx="16">
                  <c:v>9.9</c:v>
                </c:pt>
                <c:pt idx="17">
                  <c:v>9.3000000000000007</c:v>
                </c:pt>
                <c:pt idx="18">
                  <c:v>6.7</c:v>
                </c:pt>
                <c:pt idx="19">
                  <c:v>11.8</c:v>
                </c:pt>
                <c:pt idx="20">
                  <c:v>9.5</c:v>
                </c:pt>
                <c:pt idx="21">
                  <c:v>9.1999999999999993</c:v>
                </c:pt>
                <c:pt idx="22">
                  <c:v>27.4</c:v>
                </c:pt>
                <c:pt idx="23">
                  <c:v>15.1</c:v>
                </c:pt>
                <c:pt idx="24">
                  <c:v>3</c:v>
                </c:pt>
                <c:pt idx="25">
                  <c:v>17.899999999999999</c:v>
                </c:pt>
                <c:pt idx="26">
                  <c:v>8.6</c:v>
                </c:pt>
                <c:pt idx="27">
                  <c:v>5.0999999999999996</c:v>
                </c:pt>
                <c:pt idx="28">
                  <c:v>22.1</c:v>
                </c:pt>
                <c:pt idx="29">
                  <c:v>0.6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'Nov23'!$C$56:$AG$56</c:f>
              <c:numCache>
                <c:formatCode>0.0</c:formatCode>
                <c:ptCount val="31"/>
                <c:pt idx="0">
                  <c:v>16.5</c:v>
                </c:pt>
                <c:pt idx="1">
                  <c:v>4.5999999999999996</c:v>
                </c:pt>
                <c:pt idx="2">
                  <c:v>28.6</c:v>
                </c:pt>
                <c:pt idx="3">
                  <c:v>11.7</c:v>
                </c:pt>
                <c:pt idx="4">
                  <c:v>29.2</c:v>
                </c:pt>
                <c:pt idx="5">
                  <c:v>27.3</c:v>
                </c:pt>
                <c:pt idx="6">
                  <c:v>18.899999999999999</c:v>
                </c:pt>
                <c:pt idx="7">
                  <c:v>35.200000000000003</c:v>
                </c:pt>
                <c:pt idx="8">
                  <c:v>10.8</c:v>
                </c:pt>
                <c:pt idx="9">
                  <c:v>26.7</c:v>
                </c:pt>
                <c:pt idx="10">
                  <c:v>25</c:v>
                </c:pt>
                <c:pt idx="11">
                  <c:v>10.3</c:v>
                </c:pt>
                <c:pt idx="12">
                  <c:v>6.3</c:v>
                </c:pt>
                <c:pt idx="13">
                  <c:v>3.7</c:v>
                </c:pt>
                <c:pt idx="14">
                  <c:v>20.7</c:v>
                </c:pt>
                <c:pt idx="15">
                  <c:v>15.3</c:v>
                </c:pt>
                <c:pt idx="16">
                  <c:v>11.5</c:v>
                </c:pt>
                <c:pt idx="17">
                  <c:v>11</c:v>
                </c:pt>
                <c:pt idx="18">
                  <c:v>7.8</c:v>
                </c:pt>
                <c:pt idx="19">
                  <c:v>13.9</c:v>
                </c:pt>
                <c:pt idx="20">
                  <c:v>11.3</c:v>
                </c:pt>
                <c:pt idx="21">
                  <c:v>10.8</c:v>
                </c:pt>
                <c:pt idx="22">
                  <c:v>29.6</c:v>
                </c:pt>
                <c:pt idx="23">
                  <c:v>17.899999999999999</c:v>
                </c:pt>
                <c:pt idx="24">
                  <c:v>5.2</c:v>
                </c:pt>
                <c:pt idx="25">
                  <c:v>22.7</c:v>
                </c:pt>
                <c:pt idx="26">
                  <c:v>10.199999999999999</c:v>
                </c:pt>
                <c:pt idx="27">
                  <c:v>5.9</c:v>
                </c:pt>
                <c:pt idx="28">
                  <c:v>25.6</c:v>
                </c:pt>
                <c:pt idx="29">
                  <c:v>0.6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'Nov23'!$C$57:$AG$57</c:f>
              <c:numCache>
                <c:formatCode>0.0</c:formatCode>
                <c:ptCount val="31"/>
                <c:pt idx="0">
                  <c:v>8.8000000000000007</c:v>
                </c:pt>
                <c:pt idx="1">
                  <c:v>2.6</c:v>
                </c:pt>
                <c:pt idx="2">
                  <c:v>11.6</c:v>
                </c:pt>
                <c:pt idx="3">
                  <c:v>6.3</c:v>
                </c:pt>
                <c:pt idx="4">
                  <c:v>10.199999999999999</c:v>
                </c:pt>
                <c:pt idx="5">
                  <c:v>11.9</c:v>
                </c:pt>
                <c:pt idx="6">
                  <c:v>9.6999999999999993</c:v>
                </c:pt>
                <c:pt idx="7">
                  <c:v>11.6</c:v>
                </c:pt>
                <c:pt idx="8">
                  <c:v>5.9</c:v>
                </c:pt>
                <c:pt idx="9">
                  <c:v>9.6</c:v>
                </c:pt>
                <c:pt idx="10">
                  <c:v>10.1</c:v>
                </c:pt>
                <c:pt idx="11">
                  <c:v>5.2</c:v>
                </c:pt>
                <c:pt idx="12">
                  <c:v>3.3</c:v>
                </c:pt>
                <c:pt idx="13">
                  <c:v>2.1</c:v>
                </c:pt>
                <c:pt idx="14">
                  <c:v>8.4</c:v>
                </c:pt>
                <c:pt idx="15">
                  <c:v>7</c:v>
                </c:pt>
                <c:pt idx="16">
                  <c:v>5.5</c:v>
                </c:pt>
                <c:pt idx="17">
                  <c:v>6.1</c:v>
                </c:pt>
                <c:pt idx="18">
                  <c:v>4.0999999999999996</c:v>
                </c:pt>
                <c:pt idx="19">
                  <c:v>9.6999999999999993</c:v>
                </c:pt>
                <c:pt idx="20">
                  <c:v>5.9</c:v>
                </c:pt>
                <c:pt idx="21">
                  <c:v>5.4</c:v>
                </c:pt>
                <c:pt idx="22">
                  <c:v>8.4</c:v>
                </c:pt>
                <c:pt idx="23">
                  <c:v>8.1999999999999993</c:v>
                </c:pt>
                <c:pt idx="24">
                  <c:v>1.4</c:v>
                </c:pt>
                <c:pt idx="25">
                  <c:v>7</c:v>
                </c:pt>
                <c:pt idx="26">
                  <c:v>5.5</c:v>
                </c:pt>
                <c:pt idx="27">
                  <c:v>3.1</c:v>
                </c:pt>
                <c:pt idx="28">
                  <c:v>6.6</c:v>
                </c:pt>
                <c:pt idx="29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31224"/>
        <c:axId val="1025831616"/>
      </c:barChart>
      <c:catAx>
        <c:axId val="102583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1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31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122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2023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'Dez23'!$C$3:$AG$3</c:f>
              <c:numCache>
                <c:formatCode>0.0</c:formatCode>
                <c:ptCount val="31"/>
                <c:pt idx="0">
                  <c:v>3.9</c:v>
                </c:pt>
                <c:pt idx="1">
                  <c:v>0</c:v>
                </c:pt>
                <c:pt idx="2">
                  <c:v>0.2</c:v>
                </c:pt>
                <c:pt idx="3">
                  <c:v>0</c:v>
                </c:pt>
                <c:pt idx="4">
                  <c:v>0.4</c:v>
                </c:pt>
                <c:pt idx="5">
                  <c:v>1.1000000000000001</c:v>
                </c:pt>
                <c:pt idx="6">
                  <c:v>1.7</c:v>
                </c:pt>
                <c:pt idx="7">
                  <c:v>0.8</c:v>
                </c:pt>
                <c:pt idx="8">
                  <c:v>6.9</c:v>
                </c:pt>
                <c:pt idx="9">
                  <c:v>22.9</c:v>
                </c:pt>
                <c:pt idx="10">
                  <c:v>16</c:v>
                </c:pt>
                <c:pt idx="11">
                  <c:v>6.3</c:v>
                </c:pt>
                <c:pt idx="12">
                  <c:v>21.5</c:v>
                </c:pt>
                <c:pt idx="13">
                  <c:v>6.1</c:v>
                </c:pt>
                <c:pt idx="14">
                  <c:v>18.600000000000001</c:v>
                </c:pt>
                <c:pt idx="15">
                  <c:v>18.100000000000001</c:v>
                </c:pt>
                <c:pt idx="16">
                  <c:v>5.3</c:v>
                </c:pt>
                <c:pt idx="17">
                  <c:v>7.8</c:v>
                </c:pt>
                <c:pt idx="18">
                  <c:v>20.399999999999999</c:v>
                </c:pt>
                <c:pt idx="19">
                  <c:v>24.4</c:v>
                </c:pt>
                <c:pt idx="20">
                  <c:v>7</c:v>
                </c:pt>
                <c:pt idx="21">
                  <c:v>6.7</c:v>
                </c:pt>
                <c:pt idx="22">
                  <c:v>18.3</c:v>
                </c:pt>
                <c:pt idx="23">
                  <c:v>19</c:v>
                </c:pt>
                <c:pt idx="24">
                  <c:v>17.7</c:v>
                </c:pt>
                <c:pt idx="25">
                  <c:v>18.8</c:v>
                </c:pt>
                <c:pt idx="26">
                  <c:v>19.399999999999999</c:v>
                </c:pt>
                <c:pt idx="27">
                  <c:v>13.2</c:v>
                </c:pt>
                <c:pt idx="28">
                  <c:v>23.7</c:v>
                </c:pt>
                <c:pt idx="29">
                  <c:v>18.100000000000001</c:v>
                </c:pt>
                <c:pt idx="30">
                  <c:v>22.4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'Dez23'!$C$4:$AG$4</c:f>
              <c:numCache>
                <c:formatCode>0.0</c:formatCode>
                <c:ptCount val="31"/>
                <c:pt idx="0">
                  <c:v>11.000000000000002</c:v>
                </c:pt>
                <c:pt idx="1">
                  <c:v>0</c:v>
                </c:pt>
                <c:pt idx="2">
                  <c:v>0.6</c:v>
                </c:pt>
                <c:pt idx="3">
                  <c:v>0</c:v>
                </c:pt>
                <c:pt idx="4">
                  <c:v>1</c:v>
                </c:pt>
                <c:pt idx="5">
                  <c:v>2.7</c:v>
                </c:pt>
                <c:pt idx="6">
                  <c:v>5.6999999999999993</c:v>
                </c:pt>
                <c:pt idx="7">
                  <c:v>3.1</c:v>
                </c:pt>
                <c:pt idx="8">
                  <c:v>16.3</c:v>
                </c:pt>
                <c:pt idx="9">
                  <c:v>40.099999999999994</c:v>
                </c:pt>
                <c:pt idx="10">
                  <c:v>16.400000000000002</c:v>
                </c:pt>
                <c:pt idx="11">
                  <c:v>19.5</c:v>
                </c:pt>
                <c:pt idx="12">
                  <c:v>23.5</c:v>
                </c:pt>
                <c:pt idx="13">
                  <c:v>19.7</c:v>
                </c:pt>
                <c:pt idx="14">
                  <c:v>80.199999999999989</c:v>
                </c:pt>
                <c:pt idx="15">
                  <c:v>79.2</c:v>
                </c:pt>
                <c:pt idx="16">
                  <c:v>21.3</c:v>
                </c:pt>
                <c:pt idx="17">
                  <c:v>33.699999999999996</c:v>
                </c:pt>
                <c:pt idx="18">
                  <c:v>70.899999999999991</c:v>
                </c:pt>
                <c:pt idx="19">
                  <c:v>35.6</c:v>
                </c:pt>
                <c:pt idx="20">
                  <c:v>12.4</c:v>
                </c:pt>
                <c:pt idx="21">
                  <c:v>22.1</c:v>
                </c:pt>
                <c:pt idx="22">
                  <c:v>77.900000000000006</c:v>
                </c:pt>
                <c:pt idx="23">
                  <c:v>37.299999999999997</c:v>
                </c:pt>
                <c:pt idx="24">
                  <c:v>79.099999999999994</c:v>
                </c:pt>
                <c:pt idx="25">
                  <c:v>73.599999999999994</c:v>
                </c:pt>
                <c:pt idx="26">
                  <c:v>78.899999999999991</c:v>
                </c:pt>
                <c:pt idx="27">
                  <c:v>35.4</c:v>
                </c:pt>
                <c:pt idx="28">
                  <c:v>46.800000000000004</c:v>
                </c:pt>
                <c:pt idx="29">
                  <c:v>71.7</c:v>
                </c:pt>
                <c:pt idx="30">
                  <c:v>33.700000000000003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35928"/>
        <c:axId val="1025827304"/>
        <c:axId val="1017512792"/>
      </c:bar3DChart>
      <c:catAx>
        <c:axId val="102583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273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27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5928"/>
        <c:crossesAt val="1"/>
        <c:crossBetween val="between"/>
      </c:valAx>
      <c:serAx>
        <c:axId val="1017512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273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'Dez23'!$C$54:$AG$54</c:f>
              <c:numCache>
                <c:formatCode>0.0</c:formatCode>
                <c:ptCount val="31"/>
                <c:pt idx="0">
                  <c:v>2.6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0.5</c:v>
                </c:pt>
                <c:pt idx="6">
                  <c:v>1.4</c:v>
                </c:pt>
                <c:pt idx="7">
                  <c:v>0.7</c:v>
                </c:pt>
                <c:pt idx="8">
                  <c:v>4.9000000000000004</c:v>
                </c:pt>
                <c:pt idx="9">
                  <c:v>11.6</c:v>
                </c:pt>
                <c:pt idx="10">
                  <c:v>4.2</c:v>
                </c:pt>
                <c:pt idx="11">
                  <c:v>5</c:v>
                </c:pt>
                <c:pt idx="12">
                  <c:v>6.3</c:v>
                </c:pt>
                <c:pt idx="13">
                  <c:v>5.0999999999999996</c:v>
                </c:pt>
                <c:pt idx="14">
                  <c:v>25.7</c:v>
                </c:pt>
                <c:pt idx="15">
                  <c:v>25.5</c:v>
                </c:pt>
                <c:pt idx="16">
                  <c:v>5.5</c:v>
                </c:pt>
                <c:pt idx="17">
                  <c:v>9.1</c:v>
                </c:pt>
                <c:pt idx="18">
                  <c:v>22.6</c:v>
                </c:pt>
                <c:pt idx="19">
                  <c:v>10.1</c:v>
                </c:pt>
                <c:pt idx="20">
                  <c:v>3</c:v>
                </c:pt>
                <c:pt idx="21">
                  <c:v>5.8</c:v>
                </c:pt>
                <c:pt idx="22">
                  <c:v>25</c:v>
                </c:pt>
                <c:pt idx="23">
                  <c:v>10.7</c:v>
                </c:pt>
                <c:pt idx="24">
                  <c:v>25.5</c:v>
                </c:pt>
                <c:pt idx="25">
                  <c:v>23.2</c:v>
                </c:pt>
                <c:pt idx="26">
                  <c:v>24.9</c:v>
                </c:pt>
                <c:pt idx="27">
                  <c:v>9.6999999999999993</c:v>
                </c:pt>
                <c:pt idx="28">
                  <c:v>13.5</c:v>
                </c:pt>
                <c:pt idx="29">
                  <c:v>22.7</c:v>
                </c:pt>
                <c:pt idx="30">
                  <c:v>9.4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'Dez23'!$C$55:$AG$55</c:f>
              <c:numCache>
                <c:formatCode>0.0</c:formatCode>
                <c:ptCount val="31"/>
                <c:pt idx="0">
                  <c:v>2.7</c:v>
                </c:pt>
                <c:pt idx="1">
                  <c:v>0</c:v>
                </c:pt>
                <c:pt idx="2">
                  <c:v>0.3</c:v>
                </c:pt>
                <c:pt idx="3">
                  <c:v>0</c:v>
                </c:pt>
                <c:pt idx="4">
                  <c:v>0.4</c:v>
                </c:pt>
                <c:pt idx="5">
                  <c:v>0.9</c:v>
                </c:pt>
                <c:pt idx="6">
                  <c:v>1.4</c:v>
                </c:pt>
                <c:pt idx="7">
                  <c:v>0.8</c:v>
                </c:pt>
                <c:pt idx="8">
                  <c:v>3.7</c:v>
                </c:pt>
                <c:pt idx="9">
                  <c:v>10.7</c:v>
                </c:pt>
                <c:pt idx="10">
                  <c:v>4.4000000000000004</c:v>
                </c:pt>
                <c:pt idx="11">
                  <c:v>5.2</c:v>
                </c:pt>
                <c:pt idx="12">
                  <c:v>6.2</c:v>
                </c:pt>
                <c:pt idx="13">
                  <c:v>5.2</c:v>
                </c:pt>
                <c:pt idx="14">
                  <c:v>22.9</c:v>
                </c:pt>
                <c:pt idx="15">
                  <c:v>22.9</c:v>
                </c:pt>
                <c:pt idx="16">
                  <c:v>5.6</c:v>
                </c:pt>
                <c:pt idx="17">
                  <c:v>8.6999999999999993</c:v>
                </c:pt>
                <c:pt idx="18">
                  <c:v>20</c:v>
                </c:pt>
                <c:pt idx="19">
                  <c:v>9.4</c:v>
                </c:pt>
                <c:pt idx="20">
                  <c:v>3.4</c:v>
                </c:pt>
                <c:pt idx="21">
                  <c:v>5.9</c:v>
                </c:pt>
                <c:pt idx="22">
                  <c:v>22.2</c:v>
                </c:pt>
                <c:pt idx="23">
                  <c:v>10.1</c:v>
                </c:pt>
                <c:pt idx="24">
                  <c:v>22.8</c:v>
                </c:pt>
                <c:pt idx="25">
                  <c:v>20.9</c:v>
                </c:pt>
                <c:pt idx="26">
                  <c:v>22.2</c:v>
                </c:pt>
                <c:pt idx="27">
                  <c:v>9.3000000000000007</c:v>
                </c:pt>
                <c:pt idx="28">
                  <c:v>12.4</c:v>
                </c:pt>
                <c:pt idx="29">
                  <c:v>20.2</c:v>
                </c:pt>
                <c:pt idx="30">
                  <c:v>8.9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'Dez23'!$C$56:$AG$56</c:f>
              <c:numCache>
                <c:formatCode>0.0</c:formatCode>
                <c:ptCount val="31"/>
                <c:pt idx="0">
                  <c:v>3.8</c:v>
                </c:pt>
                <c:pt idx="1">
                  <c:v>0</c:v>
                </c:pt>
                <c:pt idx="2">
                  <c:v>0.3</c:v>
                </c:pt>
                <c:pt idx="3">
                  <c:v>0</c:v>
                </c:pt>
                <c:pt idx="4">
                  <c:v>0.5</c:v>
                </c:pt>
                <c:pt idx="5">
                  <c:v>1.1000000000000001</c:v>
                </c:pt>
                <c:pt idx="6">
                  <c:v>2.2999999999999998</c:v>
                </c:pt>
                <c:pt idx="7">
                  <c:v>1.6</c:v>
                </c:pt>
                <c:pt idx="8">
                  <c:v>6.9</c:v>
                </c:pt>
                <c:pt idx="9">
                  <c:v>12</c:v>
                </c:pt>
                <c:pt idx="10">
                  <c:v>5.0999999999999996</c:v>
                </c:pt>
                <c:pt idx="11">
                  <c:v>6</c:v>
                </c:pt>
                <c:pt idx="12">
                  <c:v>7.3</c:v>
                </c:pt>
                <c:pt idx="13">
                  <c:v>6.1</c:v>
                </c:pt>
                <c:pt idx="14">
                  <c:v>25</c:v>
                </c:pt>
                <c:pt idx="15">
                  <c:v>25</c:v>
                </c:pt>
                <c:pt idx="16">
                  <c:v>6.6</c:v>
                </c:pt>
                <c:pt idx="17">
                  <c:v>10.3</c:v>
                </c:pt>
                <c:pt idx="18">
                  <c:v>21.7</c:v>
                </c:pt>
                <c:pt idx="19">
                  <c:v>11</c:v>
                </c:pt>
                <c:pt idx="20">
                  <c:v>3.9</c:v>
                </c:pt>
                <c:pt idx="21">
                  <c:v>6.8</c:v>
                </c:pt>
                <c:pt idx="22">
                  <c:v>24.5</c:v>
                </c:pt>
                <c:pt idx="23">
                  <c:v>12.3</c:v>
                </c:pt>
                <c:pt idx="24">
                  <c:v>24.8</c:v>
                </c:pt>
                <c:pt idx="25">
                  <c:v>22.3</c:v>
                </c:pt>
                <c:pt idx="26">
                  <c:v>24.6</c:v>
                </c:pt>
                <c:pt idx="27">
                  <c:v>10.8</c:v>
                </c:pt>
                <c:pt idx="28">
                  <c:v>14.3</c:v>
                </c:pt>
                <c:pt idx="29">
                  <c:v>22.8</c:v>
                </c:pt>
                <c:pt idx="30">
                  <c:v>10.7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'Dez23'!$C$57:$AG$57</c:f>
              <c:numCache>
                <c:formatCode>0.0</c:formatCode>
                <c:ptCount val="31"/>
                <c:pt idx="0">
                  <c:v>1.9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0.6</c:v>
                </c:pt>
                <c:pt idx="7">
                  <c:v>0</c:v>
                </c:pt>
                <c:pt idx="8">
                  <c:v>0.8</c:v>
                </c:pt>
                <c:pt idx="9">
                  <c:v>5.8</c:v>
                </c:pt>
                <c:pt idx="10">
                  <c:v>2.7</c:v>
                </c:pt>
                <c:pt idx="11">
                  <c:v>3.3</c:v>
                </c:pt>
                <c:pt idx="12">
                  <c:v>3.7</c:v>
                </c:pt>
                <c:pt idx="13">
                  <c:v>3.3</c:v>
                </c:pt>
                <c:pt idx="14">
                  <c:v>6.6</c:v>
                </c:pt>
                <c:pt idx="15">
                  <c:v>5.8</c:v>
                </c:pt>
                <c:pt idx="16">
                  <c:v>3.6</c:v>
                </c:pt>
                <c:pt idx="17">
                  <c:v>5.6</c:v>
                </c:pt>
                <c:pt idx="18">
                  <c:v>6.6</c:v>
                </c:pt>
                <c:pt idx="19">
                  <c:v>5.0999999999999996</c:v>
                </c:pt>
                <c:pt idx="20">
                  <c:v>2.1</c:v>
                </c:pt>
                <c:pt idx="21">
                  <c:v>3.6</c:v>
                </c:pt>
                <c:pt idx="22">
                  <c:v>6.2</c:v>
                </c:pt>
                <c:pt idx="23">
                  <c:v>4.2</c:v>
                </c:pt>
                <c:pt idx="24">
                  <c:v>6</c:v>
                </c:pt>
                <c:pt idx="25">
                  <c:v>7.2</c:v>
                </c:pt>
                <c:pt idx="26">
                  <c:v>7.2</c:v>
                </c:pt>
                <c:pt idx="27">
                  <c:v>5.6</c:v>
                </c:pt>
                <c:pt idx="28">
                  <c:v>6.6</c:v>
                </c:pt>
                <c:pt idx="29">
                  <c:v>6</c:v>
                </c:pt>
                <c:pt idx="30">
                  <c:v>4.7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37104"/>
        <c:axId val="1025828480"/>
      </c:barChart>
      <c:catAx>
        <c:axId val="102583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28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284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71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'Jan24'!$C$3:$AG$3</c:f>
              <c:numCache>
                <c:formatCode>0.0</c:formatCode>
                <c:ptCount val="31"/>
                <c:pt idx="0">
                  <c:v>25.4</c:v>
                </c:pt>
                <c:pt idx="1">
                  <c:v>10.199999999999999</c:v>
                </c:pt>
                <c:pt idx="2">
                  <c:v>25.1</c:v>
                </c:pt>
                <c:pt idx="3">
                  <c:v>25.6</c:v>
                </c:pt>
                <c:pt idx="4">
                  <c:v>4</c:v>
                </c:pt>
                <c:pt idx="5">
                  <c:v>7.6</c:v>
                </c:pt>
                <c:pt idx="6">
                  <c:v>15.1</c:v>
                </c:pt>
                <c:pt idx="7">
                  <c:v>1.3</c:v>
                </c:pt>
                <c:pt idx="8">
                  <c:v>4.3</c:v>
                </c:pt>
                <c:pt idx="9">
                  <c:v>9.8000000000000007</c:v>
                </c:pt>
                <c:pt idx="10">
                  <c:v>4.0999999999999996</c:v>
                </c:pt>
                <c:pt idx="11">
                  <c:v>18.7</c:v>
                </c:pt>
                <c:pt idx="12">
                  <c:v>23.9</c:v>
                </c:pt>
                <c:pt idx="13">
                  <c:v>25.9</c:v>
                </c:pt>
                <c:pt idx="14">
                  <c:v>28.5</c:v>
                </c:pt>
                <c:pt idx="15">
                  <c:v>26.7</c:v>
                </c:pt>
                <c:pt idx="16">
                  <c:v>17.2</c:v>
                </c:pt>
                <c:pt idx="17">
                  <c:v>9.1</c:v>
                </c:pt>
                <c:pt idx="18">
                  <c:v>1</c:v>
                </c:pt>
                <c:pt idx="19">
                  <c:v>1.2</c:v>
                </c:pt>
                <c:pt idx="20">
                  <c:v>1.4</c:v>
                </c:pt>
                <c:pt idx="21">
                  <c:v>2.6</c:v>
                </c:pt>
                <c:pt idx="22">
                  <c:v>28.1</c:v>
                </c:pt>
                <c:pt idx="23">
                  <c:v>16.5</c:v>
                </c:pt>
                <c:pt idx="24">
                  <c:v>27.3</c:v>
                </c:pt>
                <c:pt idx="25">
                  <c:v>10.199999999999999</c:v>
                </c:pt>
                <c:pt idx="26">
                  <c:v>33.1</c:v>
                </c:pt>
                <c:pt idx="27">
                  <c:v>23.5</c:v>
                </c:pt>
                <c:pt idx="28">
                  <c:v>23</c:v>
                </c:pt>
                <c:pt idx="29">
                  <c:v>22.9</c:v>
                </c:pt>
                <c:pt idx="30">
                  <c:v>26.3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'Jan24'!$C$4:$AG$4</c:f>
              <c:numCache>
                <c:formatCode>0.0</c:formatCode>
                <c:ptCount val="31"/>
                <c:pt idx="0">
                  <c:v>71.5</c:v>
                </c:pt>
                <c:pt idx="1">
                  <c:v>28.5</c:v>
                </c:pt>
                <c:pt idx="2">
                  <c:v>61.800000000000004</c:v>
                </c:pt>
                <c:pt idx="3">
                  <c:v>69.099999999999994</c:v>
                </c:pt>
                <c:pt idx="4">
                  <c:v>13</c:v>
                </c:pt>
                <c:pt idx="5">
                  <c:v>16.799999999999997</c:v>
                </c:pt>
                <c:pt idx="6">
                  <c:v>44.1</c:v>
                </c:pt>
                <c:pt idx="7">
                  <c:v>6.9</c:v>
                </c:pt>
                <c:pt idx="8">
                  <c:v>16.7</c:v>
                </c:pt>
                <c:pt idx="9">
                  <c:v>22.3</c:v>
                </c:pt>
                <c:pt idx="10">
                  <c:v>17.899999999999999</c:v>
                </c:pt>
                <c:pt idx="11">
                  <c:v>36.9</c:v>
                </c:pt>
                <c:pt idx="12">
                  <c:v>66.900000000000006</c:v>
                </c:pt>
                <c:pt idx="13">
                  <c:v>39.5</c:v>
                </c:pt>
                <c:pt idx="14">
                  <c:v>28.5</c:v>
                </c:pt>
                <c:pt idx="15">
                  <c:v>80.800000000000011</c:v>
                </c:pt>
                <c:pt idx="16">
                  <c:v>35.700000000000003</c:v>
                </c:pt>
                <c:pt idx="17">
                  <c:v>27.6</c:v>
                </c:pt>
                <c:pt idx="18">
                  <c:v>3.5000000000000004</c:v>
                </c:pt>
                <c:pt idx="19">
                  <c:v>5.7</c:v>
                </c:pt>
                <c:pt idx="20">
                  <c:v>5.8999999999999995</c:v>
                </c:pt>
                <c:pt idx="21">
                  <c:v>4</c:v>
                </c:pt>
                <c:pt idx="22">
                  <c:v>51.599999999999994</c:v>
                </c:pt>
                <c:pt idx="23">
                  <c:v>46.800000000000004</c:v>
                </c:pt>
                <c:pt idx="24">
                  <c:v>88.100000000000009</c:v>
                </c:pt>
                <c:pt idx="25">
                  <c:v>26.599999999999998</c:v>
                </c:pt>
                <c:pt idx="26">
                  <c:v>99.3</c:v>
                </c:pt>
                <c:pt idx="27">
                  <c:v>111</c:v>
                </c:pt>
                <c:pt idx="28">
                  <c:v>101.2</c:v>
                </c:pt>
                <c:pt idx="29">
                  <c:v>77</c:v>
                </c:pt>
                <c:pt idx="30">
                  <c:v>107.30000000000001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32792"/>
        <c:axId val="1025837496"/>
        <c:axId val="1017506856"/>
      </c:bar3DChart>
      <c:catAx>
        <c:axId val="102583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74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37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2792"/>
        <c:crossesAt val="1"/>
        <c:crossBetween val="between"/>
      </c:valAx>
      <c:serAx>
        <c:axId val="1017506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374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'Jan24'!$C$54:$AG$54</c:f>
              <c:numCache>
                <c:formatCode>0.0</c:formatCode>
                <c:ptCount val="31"/>
                <c:pt idx="0">
                  <c:v>21.8</c:v>
                </c:pt>
                <c:pt idx="1">
                  <c:v>7.7</c:v>
                </c:pt>
                <c:pt idx="2">
                  <c:v>19.3</c:v>
                </c:pt>
                <c:pt idx="3">
                  <c:v>21.5</c:v>
                </c:pt>
                <c:pt idx="4">
                  <c:v>3.1</c:v>
                </c:pt>
                <c:pt idx="5">
                  <c:v>4.2</c:v>
                </c:pt>
                <c:pt idx="6">
                  <c:v>12.3</c:v>
                </c:pt>
                <c:pt idx="7">
                  <c:v>0.1</c:v>
                </c:pt>
                <c:pt idx="8">
                  <c:v>0.9</c:v>
                </c:pt>
                <c:pt idx="9">
                  <c:v>2.5</c:v>
                </c:pt>
                <c:pt idx="10">
                  <c:v>2</c:v>
                </c:pt>
                <c:pt idx="11">
                  <c:v>6.6</c:v>
                </c:pt>
                <c:pt idx="12">
                  <c:v>18.600000000000001</c:v>
                </c:pt>
                <c:pt idx="13">
                  <c:v>11</c:v>
                </c:pt>
                <c:pt idx="14">
                  <c:v>7.8</c:v>
                </c:pt>
                <c:pt idx="15">
                  <c:v>24.6</c:v>
                </c:pt>
                <c:pt idx="16">
                  <c:v>9.9</c:v>
                </c:pt>
                <c:pt idx="17">
                  <c:v>7.5</c:v>
                </c:pt>
                <c:pt idx="18">
                  <c:v>0.6</c:v>
                </c:pt>
                <c:pt idx="19">
                  <c:v>1.3</c:v>
                </c:pt>
                <c:pt idx="20">
                  <c:v>1.3</c:v>
                </c:pt>
                <c:pt idx="21">
                  <c:v>0.8</c:v>
                </c:pt>
                <c:pt idx="22">
                  <c:v>14.7</c:v>
                </c:pt>
                <c:pt idx="23">
                  <c:v>13.2</c:v>
                </c:pt>
                <c:pt idx="24">
                  <c:v>27.2</c:v>
                </c:pt>
                <c:pt idx="25">
                  <c:v>6.9</c:v>
                </c:pt>
                <c:pt idx="26">
                  <c:v>30.2</c:v>
                </c:pt>
                <c:pt idx="27">
                  <c:v>35.4</c:v>
                </c:pt>
                <c:pt idx="28">
                  <c:v>31.6</c:v>
                </c:pt>
                <c:pt idx="29">
                  <c:v>22.6</c:v>
                </c:pt>
                <c:pt idx="30">
                  <c:v>33.700000000000003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'Jan24'!$C$55:$AG$55</c:f>
              <c:numCache>
                <c:formatCode>0.0</c:formatCode>
                <c:ptCount val="31"/>
                <c:pt idx="0">
                  <c:v>19.600000000000001</c:v>
                </c:pt>
                <c:pt idx="1">
                  <c:v>7.5</c:v>
                </c:pt>
                <c:pt idx="2">
                  <c:v>17.2</c:v>
                </c:pt>
                <c:pt idx="3">
                  <c:v>19.100000000000001</c:v>
                </c:pt>
                <c:pt idx="4">
                  <c:v>3.5</c:v>
                </c:pt>
                <c:pt idx="5">
                  <c:v>4.5</c:v>
                </c:pt>
                <c:pt idx="6">
                  <c:v>11.4</c:v>
                </c:pt>
                <c:pt idx="7">
                  <c:v>2.9</c:v>
                </c:pt>
                <c:pt idx="8">
                  <c:v>6.5</c:v>
                </c:pt>
                <c:pt idx="9">
                  <c:v>8.5</c:v>
                </c:pt>
                <c:pt idx="10">
                  <c:v>6</c:v>
                </c:pt>
                <c:pt idx="11">
                  <c:v>11.6</c:v>
                </c:pt>
                <c:pt idx="12">
                  <c:v>19.600000000000001</c:v>
                </c:pt>
                <c:pt idx="13">
                  <c:v>10.3</c:v>
                </c:pt>
                <c:pt idx="14">
                  <c:v>7.6</c:v>
                </c:pt>
                <c:pt idx="15">
                  <c:v>21.8</c:v>
                </c:pt>
                <c:pt idx="16">
                  <c:v>9.4</c:v>
                </c:pt>
                <c:pt idx="17">
                  <c:v>7.3</c:v>
                </c:pt>
                <c:pt idx="18">
                  <c:v>1.1000000000000001</c:v>
                </c:pt>
                <c:pt idx="19">
                  <c:v>1.9</c:v>
                </c:pt>
                <c:pt idx="20">
                  <c:v>2</c:v>
                </c:pt>
                <c:pt idx="21">
                  <c:v>1.4</c:v>
                </c:pt>
                <c:pt idx="22">
                  <c:v>13.5</c:v>
                </c:pt>
                <c:pt idx="23">
                  <c:v>12.3</c:v>
                </c:pt>
                <c:pt idx="24">
                  <c:v>24.2</c:v>
                </c:pt>
                <c:pt idx="25">
                  <c:v>6.9</c:v>
                </c:pt>
                <c:pt idx="26">
                  <c:v>26.6</c:v>
                </c:pt>
                <c:pt idx="27">
                  <c:v>31.2</c:v>
                </c:pt>
                <c:pt idx="28">
                  <c:v>28</c:v>
                </c:pt>
                <c:pt idx="29">
                  <c:v>20.399999999999999</c:v>
                </c:pt>
                <c:pt idx="30">
                  <c:v>29.6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'Jan24'!$C$56:$AG$56</c:f>
              <c:numCache>
                <c:formatCode>0.0</c:formatCode>
                <c:ptCount val="31"/>
                <c:pt idx="0">
                  <c:v>22</c:v>
                </c:pt>
                <c:pt idx="1">
                  <c:v>8.6999999999999993</c:v>
                </c:pt>
                <c:pt idx="2">
                  <c:v>19.2</c:v>
                </c:pt>
                <c:pt idx="3">
                  <c:v>21.5</c:v>
                </c:pt>
                <c:pt idx="4">
                  <c:v>4.0999999999999996</c:v>
                </c:pt>
                <c:pt idx="5">
                  <c:v>5.2</c:v>
                </c:pt>
                <c:pt idx="6">
                  <c:v>13.5</c:v>
                </c:pt>
                <c:pt idx="7">
                  <c:v>2.4</c:v>
                </c:pt>
                <c:pt idx="8">
                  <c:v>6</c:v>
                </c:pt>
                <c:pt idx="9">
                  <c:v>8.1</c:v>
                </c:pt>
                <c:pt idx="10">
                  <c:v>6.1</c:v>
                </c:pt>
                <c:pt idx="11">
                  <c:v>12.4</c:v>
                </c:pt>
                <c:pt idx="12">
                  <c:v>20.3</c:v>
                </c:pt>
                <c:pt idx="13">
                  <c:v>12</c:v>
                </c:pt>
                <c:pt idx="14">
                  <c:v>8.8000000000000007</c:v>
                </c:pt>
                <c:pt idx="15">
                  <c:v>24</c:v>
                </c:pt>
                <c:pt idx="16">
                  <c:v>10.9</c:v>
                </c:pt>
                <c:pt idx="17">
                  <c:v>8.5</c:v>
                </c:pt>
                <c:pt idx="18">
                  <c:v>1.2</c:v>
                </c:pt>
                <c:pt idx="19">
                  <c:v>1.8</c:v>
                </c:pt>
                <c:pt idx="20">
                  <c:v>1.9</c:v>
                </c:pt>
                <c:pt idx="21">
                  <c:v>1.4</c:v>
                </c:pt>
                <c:pt idx="22">
                  <c:v>16.100000000000001</c:v>
                </c:pt>
                <c:pt idx="23">
                  <c:v>14.2</c:v>
                </c:pt>
                <c:pt idx="24">
                  <c:v>27.8</c:v>
                </c:pt>
                <c:pt idx="25">
                  <c:v>8.1</c:v>
                </c:pt>
                <c:pt idx="26">
                  <c:v>30.5</c:v>
                </c:pt>
                <c:pt idx="27">
                  <c:v>33.5</c:v>
                </c:pt>
                <c:pt idx="28">
                  <c:v>30.6</c:v>
                </c:pt>
                <c:pt idx="29">
                  <c:v>24</c:v>
                </c:pt>
                <c:pt idx="30">
                  <c:v>31.3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'Jan24'!$C$57:$AG$57</c:f>
              <c:numCache>
                <c:formatCode>0.0</c:formatCode>
                <c:ptCount val="31"/>
                <c:pt idx="0">
                  <c:v>8.1</c:v>
                </c:pt>
                <c:pt idx="1">
                  <c:v>4.5999999999999996</c:v>
                </c:pt>
                <c:pt idx="2">
                  <c:v>6.1</c:v>
                </c:pt>
                <c:pt idx="3">
                  <c:v>7</c:v>
                </c:pt>
                <c:pt idx="4">
                  <c:v>2.2999999999999998</c:v>
                </c:pt>
                <c:pt idx="5">
                  <c:v>2.9</c:v>
                </c:pt>
                <c:pt idx="6">
                  <c:v>6.9</c:v>
                </c:pt>
                <c:pt idx="7">
                  <c:v>1.5</c:v>
                </c:pt>
                <c:pt idx="8">
                  <c:v>3.3</c:v>
                </c:pt>
                <c:pt idx="9">
                  <c:v>3.2</c:v>
                </c:pt>
                <c:pt idx="10">
                  <c:v>3.8</c:v>
                </c:pt>
                <c:pt idx="11">
                  <c:v>6.3</c:v>
                </c:pt>
                <c:pt idx="12">
                  <c:v>8.4</c:v>
                </c:pt>
                <c:pt idx="13">
                  <c:v>6.2</c:v>
                </c:pt>
                <c:pt idx="14">
                  <c:v>4.3</c:v>
                </c:pt>
                <c:pt idx="15">
                  <c:v>10.4</c:v>
                </c:pt>
                <c:pt idx="16">
                  <c:v>5.5</c:v>
                </c:pt>
                <c:pt idx="17">
                  <c:v>4.3</c:v>
                </c:pt>
                <c:pt idx="18">
                  <c:v>0.6</c:v>
                </c:pt>
                <c:pt idx="19">
                  <c:v>0.7</c:v>
                </c:pt>
                <c:pt idx="20">
                  <c:v>0.7</c:v>
                </c:pt>
                <c:pt idx="21">
                  <c:v>0.4</c:v>
                </c:pt>
                <c:pt idx="22">
                  <c:v>7.3</c:v>
                </c:pt>
                <c:pt idx="23">
                  <c:v>7.1</c:v>
                </c:pt>
                <c:pt idx="24">
                  <c:v>8.9</c:v>
                </c:pt>
                <c:pt idx="25">
                  <c:v>4.7</c:v>
                </c:pt>
                <c:pt idx="26">
                  <c:v>12</c:v>
                </c:pt>
                <c:pt idx="27">
                  <c:v>10.9</c:v>
                </c:pt>
                <c:pt idx="28">
                  <c:v>11</c:v>
                </c:pt>
                <c:pt idx="29">
                  <c:v>10</c:v>
                </c:pt>
                <c:pt idx="30">
                  <c:v>12.7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30440"/>
        <c:axId val="1025851608"/>
      </c:barChart>
      <c:catAx>
        <c:axId val="102583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1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51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044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'Feb24'!$C$3:$AG$3</c:f>
              <c:numCache>
                <c:formatCode>0.0</c:formatCode>
                <c:ptCount val="31"/>
                <c:pt idx="0">
                  <c:v>6.1</c:v>
                </c:pt>
                <c:pt idx="1">
                  <c:v>21</c:v>
                </c:pt>
                <c:pt idx="2">
                  <c:v>24.1</c:v>
                </c:pt>
                <c:pt idx="3">
                  <c:v>24.9</c:v>
                </c:pt>
                <c:pt idx="4">
                  <c:v>26.4</c:v>
                </c:pt>
                <c:pt idx="5">
                  <c:v>24</c:v>
                </c:pt>
                <c:pt idx="6">
                  <c:v>34</c:v>
                </c:pt>
                <c:pt idx="7">
                  <c:v>27.7</c:v>
                </c:pt>
                <c:pt idx="8">
                  <c:v>8.6999999999999993</c:v>
                </c:pt>
                <c:pt idx="9">
                  <c:v>5.44</c:v>
                </c:pt>
                <c:pt idx="10">
                  <c:v>34</c:v>
                </c:pt>
                <c:pt idx="11">
                  <c:v>31.8</c:v>
                </c:pt>
                <c:pt idx="12">
                  <c:v>27.4</c:v>
                </c:pt>
                <c:pt idx="13">
                  <c:v>32.1</c:v>
                </c:pt>
                <c:pt idx="14">
                  <c:v>23.6</c:v>
                </c:pt>
                <c:pt idx="15">
                  <c:v>27.9</c:v>
                </c:pt>
                <c:pt idx="16">
                  <c:v>33</c:v>
                </c:pt>
                <c:pt idx="17">
                  <c:v>19.2</c:v>
                </c:pt>
                <c:pt idx="18">
                  <c:v>35.5</c:v>
                </c:pt>
                <c:pt idx="19">
                  <c:v>39.200000000000003</c:v>
                </c:pt>
                <c:pt idx="20">
                  <c:v>23.3</c:v>
                </c:pt>
                <c:pt idx="21">
                  <c:v>8.4</c:v>
                </c:pt>
                <c:pt idx="22">
                  <c:v>33.799999999999997</c:v>
                </c:pt>
                <c:pt idx="23">
                  <c:v>38.299999999999997</c:v>
                </c:pt>
                <c:pt idx="24">
                  <c:v>34.9</c:v>
                </c:pt>
                <c:pt idx="25">
                  <c:v>16.8</c:v>
                </c:pt>
                <c:pt idx="26">
                  <c:v>17.2</c:v>
                </c:pt>
                <c:pt idx="27">
                  <c:v>14.4</c:v>
                </c:pt>
                <c:pt idx="28">
                  <c:v>30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'Feb24'!$C$4:$AG$4</c:f>
              <c:numCache>
                <c:formatCode>0.0</c:formatCode>
                <c:ptCount val="31"/>
                <c:pt idx="0">
                  <c:v>20</c:v>
                </c:pt>
                <c:pt idx="1">
                  <c:v>54.400000000000006</c:v>
                </c:pt>
                <c:pt idx="2">
                  <c:v>123.30000000000001</c:v>
                </c:pt>
                <c:pt idx="3">
                  <c:v>126.8</c:v>
                </c:pt>
                <c:pt idx="4">
                  <c:v>120.99999999999999</c:v>
                </c:pt>
                <c:pt idx="5">
                  <c:v>115.7</c:v>
                </c:pt>
                <c:pt idx="6">
                  <c:v>102.2</c:v>
                </c:pt>
                <c:pt idx="7">
                  <c:v>74.900000000000006</c:v>
                </c:pt>
                <c:pt idx="8">
                  <c:v>31.1</c:v>
                </c:pt>
                <c:pt idx="9">
                  <c:v>45.9</c:v>
                </c:pt>
                <c:pt idx="10">
                  <c:v>95</c:v>
                </c:pt>
                <c:pt idx="11">
                  <c:v>82.5</c:v>
                </c:pt>
                <c:pt idx="12">
                  <c:v>145</c:v>
                </c:pt>
                <c:pt idx="13">
                  <c:v>89</c:v>
                </c:pt>
                <c:pt idx="14">
                  <c:v>85.7</c:v>
                </c:pt>
                <c:pt idx="15">
                  <c:v>135.30000000000001</c:v>
                </c:pt>
                <c:pt idx="16">
                  <c:v>94.7</c:v>
                </c:pt>
                <c:pt idx="17">
                  <c:v>74.2</c:v>
                </c:pt>
                <c:pt idx="18">
                  <c:v>69.8</c:v>
                </c:pt>
                <c:pt idx="19">
                  <c:v>96.9</c:v>
                </c:pt>
                <c:pt idx="20">
                  <c:v>107.19999999999999</c:v>
                </c:pt>
                <c:pt idx="21">
                  <c:v>29.9</c:v>
                </c:pt>
                <c:pt idx="22">
                  <c:v>164.6</c:v>
                </c:pt>
                <c:pt idx="23">
                  <c:v>108.80000000000001</c:v>
                </c:pt>
                <c:pt idx="24">
                  <c:v>160.29999999999998</c:v>
                </c:pt>
                <c:pt idx="25">
                  <c:v>65.099999999999994</c:v>
                </c:pt>
                <c:pt idx="26">
                  <c:v>39.299999999999997</c:v>
                </c:pt>
                <c:pt idx="27">
                  <c:v>37.200000000000003</c:v>
                </c:pt>
                <c:pt idx="28">
                  <c:v>154.6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41024"/>
        <c:axId val="1025848080"/>
        <c:axId val="1017516184"/>
      </c:bar3DChart>
      <c:catAx>
        <c:axId val="10258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80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4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1024"/>
        <c:crossesAt val="1"/>
        <c:crossBetween val="between"/>
      </c:valAx>
      <c:serAx>
        <c:axId val="1017516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480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'Feb24'!$C$54:$AG$54</c:f>
              <c:numCache>
                <c:formatCode>0.0</c:formatCode>
                <c:ptCount val="31"/>
                <c:pt idx="0">
                  <c:v>5</c:v>
                </c:pt>
                <c:pt idx="1">
                  <c:v>15.4</c:v>
                </c:pt>
                <c:pt idx="2">
                  <c:v>39.9</c:v>
                </c:pt>
                <c:pt idx="3">
                  <c:v>40</c:v>
                </c:pt>
                <c:pt idx="4">
                  <c:v>38</c:v>
                </c:pt>
                <c:pt idx="5">
                  <c:v>35.9</c:v>
                </c:pt>
                <c:pt idx="6">
                  <c:v>30.4</c:v>
                </c:pt>
                <c:pt idx="7">
                  <c:v>22.4</c:v>
                </c:pt>
                <c:pt idx="8">
                  <c:v>8.1999999999999993</c:v>
                </c:pt>
                <c:pt idx="9">
                  <c:v>12.7</c:v>
                </c:pt>
                <c:pt idx="10">
                  <c:v>29.2</c:v>
                </c:pt>
                <c:pt idx="11">
                  <c:v>23.6</c:v>
                </c:pt>
                <c:pt idx="12">
                  <c:v>45.3</c:v>
                </c:pt>
                <c:pt idx="13">
                  <c:v>25.6</c:v>
                </c:pt>
                <c:pt idx="14">
                  <c:v>24</c:v>
                </c:pt>
                <c:pt idx="15">
                  <c:v>41</c:v>
                </c:pt>
                <c:pt idx="16">
                  <c:v>27.4</c:v>
                </c:pt>
                <c:pt idx="17">
                  <c:v>21.3</c:v>
                </c:pt>
                <c:pt idx="18">
                  <c:v>20.7</c:v>
                </c:pt>
                <c:pt idx="19">
                  <c:v>29.1</c:v>
                </c:pt>
                <c:pt idx="20">
                  <c:v>30.7</c:v>
                </c:pt>
                <c:pt idx="21">
                  <c:v>7.8</c:v>
                </c:pt>
                <c:pt idx="22">
                  <c:v>49.4</c:v>
                </c:pt>
                <c:pt idx="23">
                  <c:v>30.3</c:v>
                </c:pt>
                <c:pt idx="24">
                  <c:v>47.2</c:v>
                </c:pt>
                <c:pt idx="25">
                  <c:v>18.7</c:v>
                </c:pt>
                <c:pt idx="26">
                  <c:v>10.6</c:v>
                </c:pt>
                <c:pt idx="27">
                  <c:v>10</c:v>
                </c:pt>
                <c:pt idx="28">
                  <c:v>48.3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'Feb24'!$C$55:$AG$55</c:f>
              <c:numCache>
                <c:formatCode>0.0</c:formatCode>
                <c:ptCount val="31"/>
                <c:pt idx="0">
                  <c:v>5.3</c:v>
                </c:pt>
                <c:pt idx="1">
                  <c:v>14.2</c:v>
                </c:pt>
                <c:pt idx="2">
                  <c:v>34</c:v>
                </c:pt>
                <c:pt idx="3">
                  <c:v>34.9</c:v>
                </c:pt>
                <c:pt idx="4">
                  <c:v>33.1</c:v>
                </c:pt>
                <c:pt idx="5">
                  <c:v>31.5</c:v>
                </c:pt>
                <c:pt idx="6">
                  <c:v>27</c:v>
                </c:pt>
                <c:pt idx="7">
                  <c:v>20.100000000000001</c:v>
                </c:pt>
                <c:pt idx="8">
                  <c:v>8.1999999999999993</c:v>
                </c:pt>
                <c:pt idx="9">
                  <c:v>11.9</c:v>
                </c:pt>
                <c:pt idx="10">
                  <c:v>25.9</c:v>
                </c:pt>
                <c:pt idx="11">
                  <c:v>21.2</c:v>
                </c:pt>
                <c:pt idx="12">
                  <c:v>39.299999999999997</c:v>
                </c:pt>
                <c:pt idx="13">
                  <c:v>23</c:v>
                </c:pt>
                <c:pt idx="14">
                  <c:v>21.6</c:v>
                </c:pt>
                <c:pt idx="15">
                  <c:v>35.9</c:v>
                </c:pt>
                <c:pt idx="16">
                  <c:v>24.4</c:v>
                </c:pt>
                <c:pt idx="17">
                  <c:v>19.2</c:v>
                </c:pt>
                <c:pt idx="18">
                  <c:v>18.7</c:v>
                </c:pt>
                <c:pt idx="19">
                  <c:v>25.5</c:v>
                </c:pt>
                <c:pt idx="20">
                  <c:v>27.3</c:v>
                </c:pt>
                <c:pt idx="21">
                  <c:v>7.9</c:v>
                </c:pt>
                <c:pt idx="22">
                  <c:v>43</c:v>
                </c:pt>
                <c:pt idx="23">
                  <c:v>27</c:v>
                </c:pt>
                <c:pt idx="24">
                  <c:v>41.4</c:v>
                </c:pt>
                <c:pt idx="25">
                  <c:v>16.8</c:v>
                </c:pt>
                <c:pt idx="26">
                  <c:v>10.3</c:v>
                </c:pt>
                <c:pt idx="27">
                  <c:v>9.6999999999999993</c:v>
                </c:pt>
                <c:pt idx="28">
                  <c:v>41.8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'Feb24'!$C$56:$AG$56</c:f>
              <c:numCache>
                <c:formatCode>0.0</c:formatCode>
                <c:ptCount val="31"/>
                <c:pt idx="0">
                  <c:v>6.2</c:v>
                </c:pt>
                <c:pt idx="1">
                  <c:v>16.5</c:v>
                </c:pt>
                <c:pt idx="2">
                  <c:v>36</c:v>
                </c:pt>
                <c:pt idx="3">
                  <c:v>37.1</c:v>
                </c:pt>
                <c:pt idx="4">
                  <c:v>35.6</c:v>
                </c:pt>
                <c:pt idx="5">
                  <c:v>33.799999999999997</c:v>
                </c:pt>
                <c:pt idx="6">
                  <c:v>29.6</c:v>
                </c:pt>
                <c:pt idx="7">
                  <c:v>21.9</c:v>
                </c:pt>
                <c:pt idx="8">
                  <c:v>9.6</c:v>
                </c:pt>
                <c:pt idx="9">
                  <c:v>13.9</c:v>
                </c:pt>
                <c:pt idx="10">
                  <c:v>27.4</c:v>
                </c:pt>
                <c:pt idx="11">
                  <c:v>24.8</c:v>
                </c:pt>
                <c:pt idx="12">
                  <c:v>41.7</c:v>
                </c:pt>
                <c:pt idx="13">
                  <c:v>27.5</c:v>
                </c:pt>
                <c:pt idx="14">
                  <c:v>25.6</c:v>
                </c:pt>
                <c:pt idx="15">
                  <c:v>39.9</c:v>
                </c:pt>
                <c:pt idx="16">
                  <c:v>28.7</c:v>
                </c:pt>
                <c:pt idx="17">
                  <c:v>22.3</c:v>
                </c:pt>
                <c:pt idx="18">
                  <c:v>20.2</c:v>
                </c:pt>
                <c:pt idx="19">
                  <c:v>28.6</c:v>
                </c:pt>
                <c:pt idx="20">
                  <c:v>32.1</c:v>
                </c:pt>
                <c:pt idx="21">
                  <c:v>9.1999999999999993</c:v>
                </c:pt>
                <c:pt idx="22">
                  <c:v>47.6</c:v>
                </c:pt>
                <c:pt idx="23">
                  <c:v>32.1</c:v>
                </c:pt>
                <c:pt idx="24">
                  <c:v>47.1</c:v>
                </c:pt>
                <c:pt idx="25">
                  <c:v>19.3</c:v>
                </c:pt>
                <c:pt idx="26">
                  <c:v>12</c:v>
                </c:pt>
                <c:pt idx="27">
                  <c:v>11.5</c:v>
                </c:pt>
                <c:pt idx="28">
                  <c:v>44.9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'Feb24'!$C$57:$AG$57</c:f>
              <c:numCache>
                <c:formatCode>0.0</c:formatCode>
                <c:ptCount val="31"/>
                <c:pt idx="0">
                  <c:v>3.5</c:v>
                </c:pt>
                <c:pt idx="1">
                  <c:v>8.3000000000000007</c:v>
                </c:pt>
                <c:pt idx="2">
                  <c:v>13.4</c:v>
                </c:pt>
                <c:pt idx="3">
                  <c:v>14.8</c:v>
                </c:pt>
                <c:pt idx="4">
                  <c:v>14.3</c:v>
                </c:pt>
                <c:pt idx="5">
                  <c:v>14.5</c:v>
                </c:pt>
                <c:pt idx="6">
                  <c:v>15.2</c:v>
                </c:pt>
                <c:pt idx="7">
                  <c:v>10.5</c:v>
                </c:pt>
                <c:pt idx="8">
                  <c:v>5.0999999999999996</c:v>
                </c:pt>
                <c:pt idx="9">
                  <c:v>7.4</c:v>
                </c:pt>
                <c:pt idx="10">
                  <c:v>12.5</c:v>
                </c:pt>
                <c:pt idx="11">
                  <c:v>12.9</c:v>
                </c:pt>
                <c:pt idx="12">
                  <c:v>18.7</c:v>
                </c:pt>
                <c:pt idx="13">
                  <c:v>12.9</c:v>
                </c:pt>
                <c:pt idx="14">
                  <c:v>14.5</c:v>
                </c:pt>
                <c:pt idx="15">
                  <c:v>18.5</c:v>
                </c:pt>
                <c:pt idx="16">
                  <c:v>14.2</c:v>
                </c:pt>
                <c:pt idx="17">
                  <c:v>11.4</c:v>
                </c:pt>
                <c:pt idx="18">
                  <c:v>10.199999999999999</c:v>
                </c:pt>
                <c:pt idx="19">
                  <c:v>13.7</c:v>
                </c:pt>
                <c:pt idx="20">
                  <c:v>17.100000000000001</c:v>
                </c:pt>
                <c:pt idx="21">
                  <c:v>5</c:v>
                </c:pt>
                <c:pt idx="22">
                  <c:v>24.6</c:v>
                </c:pt>
                <c:pt idx="23">
                  <c:v>19.399999999999999</c:v>
                </c:pt>
                <c:pt idx="24">
                  <c:v>24.6</c:v>
                </c:pt>
                <c:pt idx="25">
                  <c:v>10.3</c:v>
                </c:pt>
                <c:pt idx="26">
                  <c:v>6.4</c:v>
                </c:pt>
                <c:pt idx="27">
                  <c:v>6</c:v>
                </c:pt>
                <c:pt idx="28">
                  <c:v>19.600000000000001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49256"/>
        <c:axId val="1025849648"/>
      </c:barChart>
      <c:catAx>
        <c:axId val="1025849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9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49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92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</a:t>
            </a:r>
            <a:r>
              <a:rPr lang="de-CH" baseline="0"/>
              <a:t> </a:t>
            </a:r>
            <a:r>
              <a:rPr lang="de-CH"/>
              <a:t>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'Mar24'!$C$3:$AG$3</c:f>
              <c:numCache>
                <c:formatCode>0.0</c:formatCode>
                <c:ptCount val="31"/>
                <c:pt idx="0">
                  <c:v>13.3</c:v>
                </c:pt>
                <c:pt idx="1">
                  <c:v>34.9</c:v>
                </c:pt>
                <c:pt idx="2">
                  <c:v>41.6</c:v>
                </c:pt>
                <c:pt idx="3">
                  <c:v>40.5</c:v>
                </c:pt>
                <c:pt idx="4">
                  <c:v>35.799999999999997</c:v>
                </c:pt>
                <c:pt idx="5">
                  <c:v>11.4</c:v>
                </c:pt>
                <c:pt idx="6">
                  <c:v>47.2</c:v>
                </c:pt>
                <c:pt idx="7">
                  <c:v>42.4</c:v>
                </c:pt>
                <c:pt idx="8">
                  <c:v>26.4</c:v>
                </c:pt>
                <c:pt idx="9">
                  <c:v>13.5</c:v>
                </c:pt>
                <c:pt idx="10">
                  <c:v>33.700000000000003</c:v>
                </c:pt>
                <c:pt idx="11">
                  <c:v>27</c:v>
                </c:pt>
                <c:pt idx="12">
                  <c:v>37.700000000000003</c:v>
                </c:pt>
                <c:pt idx="13">
                  <c:v>35.799999999999997</c:v>
                </c:pt>
                <c:pt idx="14">
                  <c:v>43.2</c:v>
                </c:pt>
                <c:pt idx="15">
                  <c:v>49.5</c:v>
                </c:pt>
                <c:pt idx="16">
                  <c:v>26</c:v>
                </c:pt>
                <c:pt idx="17">
                  <c:v>23.4</c:v>
                </c:pt>
                <c:pt idx="18">
                  <c:v>39.5</c:v>
                </c:pt>
                <c:pt idx="19">
                  <c:v>35.299999999999997</c:v>
                </c:pt>
                <c:pt idx="20">
                  <c:v>48.4</c:v>
                </c:pt>
                <c:pt idx="21">
                  <c:v>44.2</c:v>
                </c:pt>
                <c:pt idx="22">
                  <c:v>48.6</c:v>
                </c:pt>
                <c:pt idx="23">
                  <c:v>52.6</c:v>
                </c:pt>
                <c:pt idx="24">
                  <c:v>38</c:v>
                </c:pt>
                <c:pt idx="25">
                  <c:v>40.299999999999997</c:v>
                </c:pt>
                <c:pt idx="26">
                  <c:v>7.5</c:v>
                </c:pt>
                <c:pt idx="27">
                  <c:v>42.9</c:v>
                </c:pt>
                <c:pt idx="28">
                  <c:v>42.4</c:v>
                </c:pt>
                <c:pt idx="29">
                  <c:v>42.5</c:v>
                </c:pt>
                <c:pt idx="30">
                  <c:v>44.9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'Mar24'!$C$4:$AG$4</c:f>
              <c:numCache>
                <c:formatCode>0.0</c:formatCode>
                <c:ptCount val="31"/>
                <c:pt idx="0">
                  <c:v>54.2</c:v>
                </c:pt>
                <c:pt idx="1">
                  <c:v>131.69999999999999</c:v>
                </c:pt>
                <c:pt idx="2">
                  <c:v>140.9</c:v>
                </c:pt>
                <c:pt idx="3">
                  <c:v>107.6</c:v>
                </c:pt>
                <c:pt idx="4">
                  <c:v>71.099999999999994</c:v>
                </c:pt>
                <c:pt idx="5">
                  <c:v>58.7</c:v>
                </c:pt>
                <c:pt idx="6">
                  <c:v>145.4</c:v>
                </c:pt>
                <c:pt idx="7">
                  <c:v>149.5</c:v>
                </c:pt>
                <c:pt idx="8">
                  <c:v>94.800000000000011</c:v>
                </c:pt>
                <c:pt idx="9">
                  <c:v>48.099999999999994</c:v>
                </c:pt>
                <c:pt idx="10">
                  <c:v>139</c:v>
                </c:pt>
                <c:pt idx="11">
                  <c:v>75.5</c:v>
                </c:pt>
                <c:pt idx="12">
                  <c:v>132.5</c:v>
                </c:pt>
                <c:pt idx="13">
                  <c:v>193.5</c:v>
                </c:pt>
                <c:pt idx="14">
                  <c:v>111</c:v>
                </c:pt>
                <c:pt idx="15">
                  <c:v>150.80000000000001</c:v>
                </c:pt>
                <c:pt idx="16">
                  <c:v>89.3</c:v>
                </c:pt>
                <c:pt idx="17">
                  <c:v>56.8</c:v>
                </c:pt>
                <c:pt idx="18">
                  <c:v>208.70000000000002</c:v>
                </c:pt>
                <c:pt idx="19">
                  <c:v>213.3</c:v>
                </c:pt>
                <c:pt idx="20">
                  <c:v>162.4</c:v>
                </c:pt>
                <c:pt idx="21">
                  <c:v>199</c:v>
                </c:pt>
                <c:pt idx="22">
                  <c:v>164</c:v>
                </c:pt>
                <c:pt idx="23">
                  <c:v>161.89999999999998</c:v>
                </c:pt>
                <c:pt idx="24">
                  <c:v>211.7</c:v>
                </c:pt>
                <c:pt idx="25">
                  <c:v>187.6</c:v>
                </c:pt>
                <c:pt idx="26">
                  <c:v>47.400000000000006</c:v>
                </c:pt>
                <c:pt idx="27">
                  <c:v>202.9</c:v>
                </c:pt>
                <c:pt idx="28">
                  <c:v>168.8</c:v>
                </c:pt>
                <c:pt idx="29">
                  <c:v>94.5</c:v>
                </c:pt>
                <c:pt idx="30">
                  <c:v>178.9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43376"/>
        <c:axId val="1025844552"/>
        <c:axId val="1017509400"/>
      </c:bar3DChart>
      <c:catAx>
        <c:axId val="102584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45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4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3376"/>
        <c:crossesAt val="1"/>
        <c:crossBetween val="between"/>
      </c:valAx>
      <c:serAx>
        <c:axId val="1017509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445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'Mar24'!$C$54:$AG$54</c:f>
              <c:numCache>
                <c:formatCode>0.0</c:formatCode>
                <c:ptCount val="31"/>
                <c:pt idx="0">
                  <c:v>15.1</c:v>
                </c:pt>
                <c:pt idx="1">
                  <c:v>37.9</c:v>
                </c:pt>
                <c:pt idx="2">
                  <c:v>43</c:v>
                </c:pt>
                <c:pt idx="3">
                  <c:v>33</c:v>
                </c:pt>
                <c:pt idx="4">
                  <c:v>20.2</c:v>
                </c:pt>
                <c:pt idx="5">
                  <c:v>16.3</c:v>
                </c:pt>
                <c:pt idx="6">
                  <c:v>44.8</c:v>
                </c:pt>
                <c:pt idx="7">
                  <c:v>45.1</c:v>
                </c:pt>
                <c:pt idx="8">
                  <c:v>25.8</c:v>
                </c:pt>
                <c:pt idx="9">
                  <c:v>13.1</c:v>
                </c:pt>
                <c:pt idx="10">
                  <c:v>40.299999999999997</c:v>
                </c:pt>
                <c:pt idx="11">
                  <c:v>21.9</c:v>
                </c:pt>
                <c:pt idx="12">
                  <c:v>40.4</c:v>
                </c:pt>
                <c:pt idx="13">
                  <c:v>57.4</c:v>
                </c:pt>
                <c:pt idx="14">
                  <c:v>33.5</c:v>
                </c:pt>
                <c:pt idx="15">
                  <c:v>45.3</c:v>
                </c:pt>
                <c:pt idx="16">
                  <c:v>25.3</c:v>
                </c:pt>
                <c:pt idx="17">
                  <c:v>16.7</c:v>
                </c:pt>
                <c:pt idx="18">
                  <c:v>64.2</c:v>
                </c:pt>
                <c:pt idx="19">
                  <c:v>63.6</c:v>
                </c:pt>
                <c:pt idx="20">
                  <c:v>50.5</c:v>
                </c:pt>
                <c:pt idx="21">
                  <c:v>61.1</c:v>
                </c:pt>
                <c:pt idx="22">
                  <c:v>49.9</c:v>
                </c:pt>
                <c:pt idx="23">
                  <c:v>47.9</c:v>
                </c:pt>
                <c:pt idx="24">
                  <c:v>60.2</c:v>
                </c:pt>
                <c:pt idx="25">
                  <c:v>55.4</c:v>
                </c:pt>
                <c:pt idx="26">
                  <c:v>12.9</c:v>
                </c:pt>
                <c:pt idx="27">
                  <c:v>64.599999999999994</c:v>
                </c:pt>
                <c:pt idx="28">
                  <c:v>49</c:v>
                </c:pt>
                <c:pt idx="29">
                  <c:v>27</c:v>
                </c:pt>
                <c:pt idx="30">
                  <c:v>52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'Mar24'!$C$55:$AG$55</c:f>
              <c:numCache>
                <c:formatCode>0.0</c:formatCode>
                <c:ptCount val="31"/>
                <c:pt idx="0">
                  <c:v>14.1</c:v>
                </c:pt>
                <c:pt idx="1">
                  <c:v>33.299999999999997</c:v>
                </c:pt>
                <c:pt idx="2">
                  <c:v>37.5</c:v>
                </c:pt>
                <c:pt idx="3">
                  <c:v>29.1</c:v>
                </c:pt>
                <c:pt idx="4">
                  <c:v>18.399999999999999</c:v>
                </c:pt>
                <c:pt idx="5">
                  <c:v>15.2</c:v>
                </c:pt>
                <c:pt idx="6">
                  <c:v>38</c:v>
                </c:pt>
                <c:pt idx="7">
                  <c:v>39.4</c:v>
                </c:pt>
                <c:pt idx="8">
                  <c:v>23.2</c:v>
                </c:pt>
                <c:pt idx="9">
                  <c:v>12.5</c:v>
                </c:pt>
                <c:pt idx="10">
                  <c:v>34.5</c:v>
                </c:pt>
                <c:pt idx="11">
                  <c:v>19.899999999999999</c:v>
                </c:pt>
                <c:pt idx="12">
                  <c:v>35.4</c:v>
                </c:pt>
                <c:pt idx="13">
                  <c:v>49.6</c:v>
                </c:pt>
                <c:pt idx="14">
                  <c:v>29.5</c:v>
                </c:pt>
                <c:pt idx="15">
                  <c:v>39.200000000000003</c:v>
                </c:pt>
                <c:pt idx="16">
                  <c:v>22.9</c:v>
                </c:pt>
                <c:pt idx="17">
                  <c:v>14.7</c:v>
                </c:pt>
                <c:pt idx="18">
                  <c:v>54.1</c:v>
                </c:pt>
                <c:pt idx="19">
                  <c:v>54.4</c:v>
                </c:pt>
                <c:pt idx="20">
                  <c:v>43.3</c:v>
                </c:pt>
                <c:pt idx="21">
                  <c:v>51.8</c:v>
                </c:pt>
                <c:pt idx="22">
                  <c:v>43.1</c:v>
                </c:pt>
                <c:pt idx="23">
                  <c:v>41.8</c:v>
                </c:pt>
                <c:pt idx="24">
                  <c:v>52.5</c:v>
                </c:pt>
                <c:pt idx="25">
                  <c:v>48.5</c:v>
                </c:pt>
                <c:pt idx="26">
                  <c:v>12.3</c:v>
                </c:pt>
                <c:pt idx="27">
                  <c:v>53.9</c:v>
                </c:pt>
                <c:pt idx="28">
                  <c:v>43</c:v>
                </c:pt>
                <c:pt idx="29">
                  <c:v>24.4</c:v>
                </c:pt>
                <c:pt idx="30">
                  <c:v>45.6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'Mar24'!$C$56:$AG$56</c:f>
              <c:numCache>
                <c:formatCode>0.0</c:formatCode>
                <c:ptCount val="31"/>
                <c:pt idx="0">
                  <c:v>16.5</c:v>
                </c:pt>
                <c:pt idx="1">
                  <c:v>37.9</c:v>
                </c:pt>
                <c:pt idx="2">
                  <c:v>41.3</c:v>
                </c:pt>
                <c:pt idx="3">
                  <c:v>30.9</c:v>
                </c:pt>
                <c:pt idx="4">
                  <c:v>21.5</c:v>
                </c:pt>
                <c:pt idx="5">
                  <c:v>17.899999999999999</c:v>
                </c:pt>
                <c:pt idx="6">
                  <c:v>40.5</c:v>
                </c:pt>
                <c:pt idx="7">
                  <c:v>44.4</c:v>
                </c:pt>
                <c:pt idx="8">
                  <c:v>27.7</c:v>
                </c:pt>
                <c:pt idx="9">
                  <c:v>14.7</c:v>
                </c:pt>
                <c:pt idx="10">
                  <c:v>40.299999999999997</c:v>
                </c:pt>
                <c:pt idx="11">
                  <c:v>22.5</c:v>
                </c:pt>
                <c:pt idx="12">
                  <c:v>38.1</c:v>
                </c:pt>
                <c:pt idx="13">
                  <c:v>55.3</c:v>
                </c:pt>
                <c:pt idx="14">
                  <c:v>32</c:v>
                </c:pt>
                <c:pt idx="15">
                  <c:v>43.2</c:v>
                </c:pt>
                <c:pt idx="16">
                  <c:v>26.9</c:v>
                </c:pt>
                <c:pt idx="17">
                  <c:v>16.899999999999999</c:v>
                </c:pt>
                <c:pt idx="18">
                  <c:v>60.3</c:v>
                </c:pt>
                <c:pt idx="19">
                  <c:v>60.8</c:v>
                </c:pt>
                <c:pt idx="20">
                  <c:v>46.6</c:v>
                </c:pt>
                <c:pt idx="21">
                  <c:v>56.5</c:v>
                </c:pt>
                <c:pt idx="22">
                  <c:v>48.2</c:v>
                </c:pt>
                <c:pt idx="23">
                  <c:v>47.1</c:v>
                </c:pt>
                <c:pt idx="24">
                  <c:v>61.3</c:v>
                </c:pt>
                <c:pt idx="25">
                  <c:v>55.5</c:v>
                </c:pt>
                <c:pt idx="26">
                  <c:v>14.5</c:v>
                </c:pt>
                <c:pt idx="27">
                  <c:v>57.9</c:v>
                </c:pt>
                <c:pt idx="28">
                  <c:v>51</c:v>
                </c:pt>
                <c:pt idx="29">
                  <c:v>28.6</c:v>
                </c:pt>
                <c:pt idx="30">
                  <c:v>53.9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'Mar24'!$C$57:$AG$57</c:f>
              <c:numCache>
                <c:formatCode>0.0</c:formatCode>
                <c:ptCount val="31"/>
                <c:pt idx="0">
                  <c:v>8.5</c:v>
                </c:pt>
                <c:pt idx="1">
                  <c:v>22.6</c:v>
                </c:pt>
                <c:pt idx="2">
                  <c:v>19.100000000000001</c:v>
                </c:pt>
                <c:pt idx="3">
                  <c:v>14.6</c:v>
                </c:pt>
                <c:pt idx="4">
                  <c:v>11</c:v>
                </c:pt>
                <c:pt idx="5">
                  <c:v>9.3000000000000007</c:v>
                </c:pt>
                <c:pt idx="6">
                  <c:v>22.1</c:v>
                </c:pt>
                <c:pt idx="7">
                  <c:v>20.6</c:v>
                </c:pt>
                <c:pt idx="8">
                  <c:v>18.100000000000001</c:v>
                </c:pt>
                <c:pt idx="9">
                  <c:v>7.8</c:v>
                </c:pt>
                <c:pt idx="10">
                  <c:v>23.9</c:v>
                </c:pt>
                <c:pt idx="11">
                  <c:v>11.2</c:v>
                </c:pt>
                <c:pt idx="12">
                  <c:v>18.600000000000001</c:v>
                </c:pt>
                <c:pt idx="13">
                  <c:v>31.2</c:v>
                </c:pt>
                <c:pt idx="14">
                  <c:v>16</c:v>
                </c:pt>
                <c:pt idx="15">
                  <c:v>23.1</c:v>
                </c:pt>
                <c:pt idx="16">
                  <c:v>14.2</c:v>
                </c:pt>
                <c:pt idx="17">
                  <c:v>8.5</c:v>
                </c:pt>
                <c:pt idx="18">
                  <c:v>30.1</c:v>
                </c:pt>
                <c:pt idx="19">
                  <c:v>34.5</c:v>
                </c:pt>
                <c:pt idx="20">
                  <c:v>22</c:v>
                </c:pt>
                <c:pt idx="21">
                  <c:v>29.6</c:v>
                </c:pt>
                <c:pt idx="22">
                  <c:v>22.8</c:v>
                </c:pt>
                <c:pt idx="23">
                  <c:v>25.1</c:v>
                </c:pt>
                <c:pt idx="24">
                  <c:v>37.700000000000003</c:v>
                </c:pt>
                <c:pt idx="25">
                  <c:v>28.2</c:v>
                </c:pt>
                <c:pt idx="26">
                  <c:v>7.7</c:v>
                </c:pt>
                <c:pt idx="27">
                  <c:v>26.5</c:v>
                </c:pt>
                <c:pt idx="28">
                  <c:v>25.8</c:v>
                </c:pt>
                <c:pt idx="29">
                  <c:v>14.5</c:v>
                </c:pt>
                <c:pt idx="30">
                  <c:v>27.4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48864"/>
        <c:axId val="1025842592"/>
      </c:barChart>
      <c:catAx>
        <c:axId val="10258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2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42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886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'Apr24'!$C$3:$AG$3</c:f>
              <c:numCache>
                <c:formatCode>0.0</c:formatCode>
                <c:ptCount val="31"/>
                <c:pt idx="0">
                  <c:v>53.8</c:v>
                </c:pt>
                <c:pt idx="1">
                  <c:v>44.8</c:v>
                </c:pt>
                <c:pt idx="2">
                  <c:v>27</c:v>
                </c:pt>
                <c:pt idx="3">
                  <c:v>52.3</c:v>
                </c:pt>
                <c:pt idx="4">
                  <c:v>48.2</c:v>
                </c:pt>
                <c:pt idx="5">
                  <c:v>38</c:v>
                </c:pt>
                <c:pt idx="6">
                  <c:v>34.4</c:v>
                </c:pt>
                <c:pt idx="7">
                  <c:v>37.9</c:v>
                </c:pt>
                <c:pt idx="8">
                  <c:v>9.8000000000000007</c:v>
                </c:pt>
                <c:pt idx="9">
                  <c:v>52.9</c:v>
                </c:pt>
                <c:pt idx="10">
                  <c:v>38</c:v>
                </c:pt>
                <c:pt idx="11">
                  <c:v>40</c:v>
                </c:pt>
                <c:pt idx="12">
                  <c:v>39.200000000000003</c:v>
                </c:pt>
                <c:pt idx="13">
                  <c:v>37.1</c:v>
                </c:pt>
                <c:pt idx="14">
                  <c:v>49</c:v>
                </c:pt>
                <c:pt idx="15">
                  <c:v>53.7</c:v>
                </c:pt>
                <c:pt idx="16">
                  <c:v>52.8</c:v>
                </c:pt>
                <c:pt idx="17">
                  <c:v>49.5</c:v>
                </c:pt>
                <c:pt idx="18">
                  <c:v>14.8</c:v>
                </c:pt>
                <c:pt idx="19">
                  <c:v>53.3</c:v>
                </c:pt>
                <c:pt idx="20">
                  <c:v>28.8</c:v>
                </c:pt>
                <c:pt idx="21">
                  <c:v>23.8</c:v>
                </c:pt>
                <c:pt idx="22">
                  <c:v>50.7</c:v>
                </c:pt>
                <c:pt idx="23">
                  <c:v>52.1</c:v>
                </c:pt>
                <c:pt idx="24">
                  <c:v>53.7</c:v>
                </c:pt>
                <c:pt idx="25">
                  <c:v>52.5</c:v>
                </c:pt>
                <c:pt idx="26">
                  <c:v>49.9</c:v>
                </c:pt>
                <c:pt idx="27">
                  <c:v>26.3</c:v>
                </c:pt>
                <c:pt idx="28">
                  <c:v>45.4</c:v>
                </c:pt>
                <c:pt idx="29">
                  <c:v>39.5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'Apr24'!$C$4:$AG$4</c:f>
              <c:numCache>
                <c:formatCode>0.0</c:formatCode>
                <c:ptCount val="31"/>
                <c:pt idx="0">
                  <c:v>175.9</c:v>
                </c:pt>
                <c:pt idx="1">
                  <c:v>255.5</c:v>
                </c:pt>
                <c:pt idx="2">
                  <c:v>101.69999999999999</c:v>
                </c:pt>
                <c:pt idx="3">
                  <c:v>167.7</c:v>
                </c:pt>
                <c:pt idx="4">
                  <c:v>201.3</c:v>
                </c:pt>
                <c:pt idx="5">
                  <c:v>240</c:v>
                </c:pt>
                <c:pt idx="6">
                  <c:v>151.70000000000002</c:v>
                </c:pt>
                <c:pt idx="7">
                  <c:v>166.79999999999998</c:v>
                </c:pt>
                <c:pt idx="8">
                  <c:v>44.2</c:v>
                </c:pt>
                <c:pt idx="9">
                  <c:v>159.4</c:v>
                </c:pt>
                <c:pt idx="10">
                  <c:v>254.8</c:v>
                </c:pt>
                <c:pt idx="11">
                  <c:v>245.6</c:v>
                </c:pt>
                <c:pt idx="12">
                  <c:v>259.39999999999998</c:v>
                </c:pt>
                <c:pt idx="13">
                  <c:v>262.59999999999997</c:v>
                </c:pt>
                <c:pt idx="14">
                  <c:v>180.1</c:v>
                </c:pt>
                <c:pt idx="15">
                  <c:v>195.8</c:v>
                </c:pt>
                <c:pt idx="16">
                  <c:v>135.1</c:v>
                </c:pt>
                <c:pt idx="17">
                  <c:v>166.20000000000002</c:v>
                </c:pt>
                <c:pt idx="18">
                  <c:v>73.399999999999991</c:v>
                </c:pt>
                <c:pt idx="19">
                  <c:v>175.7</c:v>
                </c:pt>
                <c:pt idx="20">
                  <c:v>83.8</c:v>
                </c:pt>
                <c:pt idx="21">
                  <c:v>78.900000000000006</c:v>
                </c:pt>
                <c:pt idx="22">
                  <c:v>141.30000000000001</c:v>
                </c:pt>
                <c:pt idx="23">
                  <c:v>171.7</c:v>
                </c:pt>
                <c:pt idx="24">
                  <c:v>239.1</c:v>
                </c:pt>
                <c:pt idx="25">
                  <c:v>221</c:v>
                </c:pt>
                <c:pt idx="26">
                  <c:v>269.2</c:v>
                </c:pt>
                <c:pt idx="27">
                  <c:v>91.000000000000014</c:v>
                </c:pt>
                <c:pt idx="28">
                  <c:v>238.6</c:v>
                </c:pt>
                <c:pt idx="29">
                  <c:v>206.79999999999998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50040"/>
        <c:axId val="1025850432"/>
        <c:axId val="1017527632"/>
      </c:bar3DChart>
      <c:catAx>
        <c:axId val="1025850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04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5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0040"/>
        <c:crossesAt val="1"/>
        <c:crossBetween val="between"/>
      </c:valAx>
      <c:serAx>
        <c:axId val="101752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504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'Apr15'!$C$54:$AG$54</c:f>
              <c:numCache>
                <c:formatCode>0.0</c:formatCode>
                <c:ptCount val="31"/>
                <c:pt idx="0">
                  <c:v>55.8</c:v>
                </c:pt>
                <c:pt idx="1">
                  <c:v>20.399999999999999</c:v>
                </c:pt>
                <c:pt idx="2">
                  <c:v>54.3</c:v>
                </c:pt>
                <c:pt idx="3">
                  <c:v>15.4</c:v>
                </c:pt>
                <c:pt idx="4">
                  <c:v>84.4</c:v>
                </c:pt>
                <c:pt idx="5">
                  <c:v>88.2</c:v>
                </c:pt>
                <c:pt idx="6">
                  <c:v>94.4</c:v>
                </c:pt>
                <c:pt idx="7">
                  <c:v>92.5</c:v>
                </c:pt>
                <c:pt idx="8">
                  <c:v>89.6</c:v>
                </c:pt>
                <c:pt idx="9">
                  <c:v>83.4</c:v>
                </c:pt>
                <c:pt idx="10">
                  <c:v>39.9</c:v>
                </c:pt>
                <c:pt idx="11">
                  <c:v>88.2</c:v>
                </c:pt>
                <c:pt idx="12">
                  <c:v>90.5</c:v>
                </c:pt>
                <c:pt idx="13">
                  <c:v>88.1</c:v>
                </c:pt>
                <c:pt idx="14">
                  <c:v>86.4</c:v>
                </c:pt>
                <c:pt idx="15">
                  <c:v>36.799999999999997</c:v>
                </c:pt>
                <c:pt idx="16">
                  <c:v>29.9</c:v>
                </c:pt>
                <c:pt idx="17">
                  <c:v>44.7</c:v>
                </c:pt>
                <c:pt idx="18">
                  <c:v>79</c:v>
                </c:pt>
                <c:pt idx="19">
                  <c:v>95</c:v>
                </c:pt>
                <c:pt idx="20">
                  <c:v>96.8</c:v>
                </c:pt>
                <c:pt idx="21">
                  <c:v>95.8</c:v>
                </c:pt>
                <c:pt idx="22">
                  <c:v>95.4</c:v>
                </c:pt>
                <c:pt idx="23">
                  <c:v>93.2</c:v>
                </c:pt>
                <c:pt idx="24">
                  <c:v>34.200000000000003</c:v>
                </c:pt>
                <c:pt idx="25">
                  <c:v>64.3</c:v>
                </c:pt>
                <c:pt idx="26">
                  <c:v>66.8</c:v>
                </c:pt>
                <c:pt idx="27">
                  <c:v>20.2</c:v>
                </c:pt>
                <c:pt idx="28">
                  <c:v>76.3</c:v>
                </c:pt>
                <c:pt idx="29">
                  <c:v>73.2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'Apr15'!$C$55:$AG$55</c:f>
              <c:numCache>
                <c:formatCode>0.0</c:formatCode>
                <c:ptCount val="31"/>
                <c:pt idx="0">
                  <c:v>55.2</c:v>
                </c:pt>
                <c:pt idx="1">
                  <c:v>19.899999999999999</c:v>
                </c:pt>
                <c:pt idx="2">
                  <c:v>54</c:v>
                </c:pt>
                <c:pt idx="3">
                  <c:v>15.1</c:v>
                </c:pt>
                <c:pt idx="4">
                  <c:v>83.2</c:v>
                </c:pt>
                <c:pt idx="5">
                  <c:v>87</c:v>
                </c:pt>
                <c:pt idx="6">
                  <c:v>93</c:v>
                </c:pt>
                <c:pt idx="7">
                  <c:v>90.2</c:v>
                </c:pt>
                <c:pt idx="8">
                  <c:v>87.9</c:v>
                </c:pt>
                <c:pt idx="9">
                  <c:v>82.3</c:v>
                </c:pt>
                <c:pt idx="10">
                  <c:v>39.299999999999997</c:v>
                </c:pt>
                <c:pt idx="11">
                  <c:v>86.2</c:v>
                </c:pt>
                <c:pt idx="12">
                  <c:v>89.1</c:v>
                </c:pt>
                <c:pt idx="13">
                  <c:v>86.3</c:v>
                </c:pt>
                <c:pt idx="14">
                  <c:v>84.9</c:v>
                </c:pt>
                <c:pt idx="15">
                  <c:v>36.299999999999997</c:v>
                </c:pt>
                <c:pt idx="16">
                  <c:v>29.4</c:v>
                </c:pt>
                <c:pt idx="17">
                  <c:v>44.1</c:v>
                </c:pt>
                <c:pt idx="18">
                  <c:v>77.5</c:v>
                </c:pt>
                <c:pt idx="19">
                  <c:v>93</c:v>
                </c:pt>
                <c:pt idx="20">
                  <c:v>95.1</c:v>
                </c:pt>
                <c:pt idx="21">
                  <c:v>94</c:v>
                </c:pt>
                <c:pt idx="22">
                  <c:v>94.1</c:v>
                </c:pt>
                <c:pt idx="23">
                  <c:v>91.8</c:v>
                </c:pt>
                <c:pt idx="24">
                  <c:v>33.799999999999997</c:v>
                </c:pt>
                <c:pt idx="25">
                  <c:v>63.7</c:v>
                </c:pt>
                <c:pt idx="26">
                  <c:v>66.8</c:v>
                </c:pt>
                <c:pt idx="27">
                  <c:v>19.7</c:v>
                </c:pt>
                <c:pt idx="28">
                  <c:v>76</c:v>
                </c:pt>
                <c:pt idx="29">
                  <c:v>73.2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'Apr15'!$C$56:$AG$56</c:f>
              <c:numCache>
                <c:formatCode>0.0</c:formatCode>
                <c:ptCount val="31"/>
                <c:pt idx="0">
                  <c:v>50.6</c:v>
                </c:pt>
                <c:pt idx="1">
                  <c:v>19.5</c:v>
                </c:pt>
                <c:pt idx="2">
                  <c:v>53.6</c:v>
                </c:pt>
                <c:pt idx="3">
                  <c:v>14.8</c:v>
                </c:pt>
                <c:pt idx="4">
                  <c:v>77.3</c:v>
                </c:pt>
                <c:pt idx="5">
                  <c:v>80.7</c:v>
                </c:pt>
                <c:pt idx="6">
                  <c:v>86</c:v>
                </c:pt>
                <c:pt idx="7">
                  <c:v>83.8</c:v>
                </c:pt>
                <c:pt idx="8">
                  <c:v>81</c:v>
                </c:pt>
                <c:pt idx="9">
                  <c:v>76.900000000000006</c:v>
                </c:pt>
                <c:pt idx="10">
                  <c:v>38.1</c:v>
                </c:pt>
                <c:pt idx="11">
                  <c:v>79.599999999999994</c:v>
                </c:pt>
                <c:pt idx="12">
                  <c:v>82.4</c:v>
                </c:pt>
                <c:pt idx="13">
                  <c:v>79.2</c:v>
                </c:pt>
                <c:pt idx="14">
                  <c:v>79.599999999999994</c:v>
                </c:pt>
                <c:pt idx="15">
                  <c:v>35.9</c:v>
                </c:pt>
                <c:pt idx="16">
                  <c:v>28.5</c:v>
                </c:pt>
                <c:pt idx="17">
                  <c:v>43.7</c:v>
                </c:pt>
                <c:pt idx="18">
                  <c:v>71.099999999999994</c:v>
                </c:pt>
                <c:pt idx="19">
                  <c:v>87.2</c:v>
                </c:pt>
                <c:pt idx="20">
                  <c:v>88.7</c:v>
                </c:pt>
                <c:pt idx="21">
                  <c:v>87.2</c:v>
                </c:pt>
                <c:pt idx="22">
                  <c:v>88.1</c:v>
                </c:pt>
                <c:pt idx="23">
                  <c:v>86</c:v>
                </c:pt>
                <c:pt idx="24">
                  <c:v>33.1</c:v>
                </c:pt>
                <c:pt idx="25">
                  <c:v>62.8</c:v>
                </c:pt>
                <c:pt idx="26">
                  <c:v>65.599999999999994</c:v>
                </c:pt>
                <c:pt idx="27">
                  <c:v>19.3</c:v>
                </c:pt>
                <c:pt idx="28">
                  <c:v>74.2</c:v>
                </c:pt>
                <c:pt idx="29">
                  <c:v>72.900000000000006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'Apr15'!$C$57:$AG$57</c:f>
              <c:numCache>
                <c:formatCode>0.0</c:formatCode>
                <c:ptCount val="31"/>
                <c:pt idx="0">
                  <c:v>25.5</c:v>
                </c:pt>
                <c:pt idx="1">
                  <c:v>9.5</c:v>
                </c:pt>
                <c:pt idx="2">
                  <c:v>30.5</c:v>
                </c:pt>
                <c:pt idx="3">
                  <c:v>7.5</c:v>
                </c:pt>
                <c:pt idx="4">
                  <c:v>41.2</c:v>
                </c:pt>
                <c:pt idx="5">
                  <c:v>47.7</c:v>
                </c:pt>
                <c:pt idx="6">
                  <c:v>49.8</c:v>
                </c:pt>
                <c:pt idx="7">
                  <c:v>48.6</c:v>
                </c:pt>
                <c:pt idx="8">
                  <c:v>47.3</c:v>
                </c:pt>
                <c:pt idx="9">
                  <c:v>44.9</c:v>
                </c:pt>
                <c:pt idx="10">
                  <c:v>20.7</c:v>
                </c:pt>
                <c:pt idx="11">
                  <c:v>44</c:v>
                </c:pt>
                <c:pt idx="12">
                  <c:v>47.6</c:v>
                </c:pt>
                <c:pt idx="13">
                  <c:v>45.5</c:v>
                </c:pt>
                <c:pt idx="14">
                  <c:v>46.6</c:v>
                </c:pt>
                <c:pt idx="15">
                  <c:v>22.1</c:v>
                </c:pt>
                <c:pt idx="16">
                  <c:v>14</c:v>
                </c:pt>
                <c:pt idx="17">
                  <c:v>23.1</c:v>
                </c:pt>
                <c:pt idx="18">
                  <c:v>35.5</c:v>
                </c:pt>
                <c:pt idx="19">
                  <c:v>49.8</c:v>
                </c:pt>
                <c:pt idx="20">
                  <c:v>50.3</c:v>
                </c:pt>
                <c:pt idx="21">
                  <c:v>50.3</c:v>
                </c:pt>
                <c:pt idx="22">
                  <c:v>50.4</c:v>
                </c:pt>
                <c:pt idx="23">
                  <c:v>49.7</c:v>
                </c:pt>
                <c:pt idx="24">
                  <c:v>16.899999999999999</c:v>
                </c:pt>
                <c:pt idx="25">
                  <c:v>36.9</c:v>
                </c:pt>
                <c:pt idx="26">
                  <c:v>33.5</c:v>
                </c:pt>
                <c:pt idx="27">
                  <c:v>9.6999999999999993</c:v>
                </c:pt>
                <c:pt idx="28">
                  <c:v>42.7</c:v>
                </c:pt>
                <c:pt idx="29">
                  <c:v>44.7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704120"/>
        <c:axId val="997705296"/>
      </c:barChart>
      <c:catAx>
        <c:axId val="99770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7705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7705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770412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'Apr24'!$C$54:$AG$54</c:f>
              <c:numCache>
                <c:formatCode>0.0</c:formatCode>
                <c:ptCount val="31"/>
                <c:pt idx="0">
                  <c:v>54.9</c:v>
                </c:pt>
                <c:pt idx="1">
                  <c:v>79.099999999999994</c:v>
                </c:pt>
                <c:pt idx="2">
                  <c:v>30.2</c:v>
                </c:pt>
                <c:pt idx="3">
                  <c:v>48.9</c:v>
                </c:pt>
                <c:pt idx="4">
                  <c:v>56.6</c:v>
                </c:pt>
                <c:pt idx="5">
                  <c:v>69.7</c:v>
                </c:pt>
                <c:pt idx="6">
                  <c:v>44.7</c:v>
                </c:pt>
                <c:pt idx="7">
                  <c:v>48.3</c:v>
                </c:pt>
                <c:pt idx="8">
                  <c:v>11.8</c:v>
                </c:pt>
                <c:pt idx="9">
                  <c:v>45.9</c:v>
                </c:pt>
                <c:pt idx="10">
                  <c:v>74.2</c:v>
                </c:pt>
                <c:pt idx="11">
                  <c:v>71.099999999999994</c:v>
                </c:pt>
                <c:pt idx="12">
                  <c:v>77.2</c:v>
                </c:pt>
                <c:pt idx="13">
                  <c:v>77.8</c:v>
                </c:pt>
                <c:pt idx="14">
                  <c:v>55.2</c:v>
                </c:pt>
                <c:pt idx="15">
                  <c:v>60</c:v>
                </c:pt>
                <c:pt idx="16">
                  <c:v>40.4</c:v>
                </c:pt>
                <c:pt idx="17">
                  <c:v>50.5</c:v>
                </c:pt>
                <c:pt idx="18">
                  <c:v>20.5</c:v>
                </c:pt>
                <c:pt idx="19">
                  <c:v>52.8</c:v>
                </c:pt>
                <c:pt idx="20">
                  <c:v>24.6</c:v>
                </c:pt>
                <c:pt idx="21">
                  <c:v>22.3</c:v>
                </c:pt>
                <c:pt idx="22">
                  <c:v>39.700000000000003</c:v>
                </c:pt>
                <c:pt idx="23">
                  <c:v>49.2</c:v>
                </c:pt>
                <c:pt idx="24">
                  <c:v>73.900000000000006</c:v>
                </c:pt>
                <c:pt idx="25">
                  <c:v>64.8</c:v>
                </c:pt>
                <c:pt idx="26">
                  <c:v>77.2</c:v>
                </c:pt>
                <c:pt idx="27">
                  <c:v>25.7</c:v>
                </c:pt>
                <c:pt idx="28">
                  <c:v>69.900000000000006</c:v>
                </c:pt>
                <c:pt idx="29">
                  <c:v>57.3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'Apr24'!$C$55:$AG$55</c:f>
              <c:numCache>
                <c:formatCode>0.0</c:formatCode>
                <c:ptCount val="31"/>
                <c:pt idx="0">
                  <c:v>47.2</c:v>
                </c:pt>
                <c:pt idx="1">
                  <c:v>66.5</c:v>
                </c:pt>
                <c:pt idx="2">
                  <c:v>26.4</c:v>
                </c:pt>
                <c:pt idx="3">
                  <c:v>42.8</c:v>
                </c:pt>
                <c:pt idx="4">
                  <c:v>49.6</c:v>
                </c:pt>
                <c:pt idx="5">
                  <c:v>60.7</c:v>
                </c:pt>
                <c:pt idx="6">
                  <c:v>39.200000000000003</c:v>
                </c:pt>
                <c:pt idx="7">
                  <c:v>42.3</c:v>
                </c:pt>
                <c:pt idx="8">
                  <c:v>11.6</c:v>
                </c:pt>
                <c:pt idx="9">
                  <c:v>40.700000000000003</c:v>
                </c:pt>
                <c:pt idx="10">
                  <c:v>63.8</c:v>
                </c:pt>
                <c:pt idx="11">
                  <c:v>61</c:v>
                </c:pt>
                <c:pt idx="12">
                  <c:v>65.8</c:v>
                </c:pt>
                <c:pt idx="13">
                  <c:v>66.599999999999994</c:v>
                </c:pt>
                <c:pt idx="14">
                  <c:v>47.5</c:v>
                </c:pt>
                <c:pt idx="15">
                  <c:v>52</c:v>
                </c:pt>
                <c:pt idx="16">
                  <c:v>35.700000000000003</c:v>
                </c:pt>
                <c:pt idx="17">
                  <c:v>42.9</c:v>
                </c:pt>
                <c:pt idx="18">
                  <c:v>19</c:v>
                </c:pt>
                <c:pt idx="19">
                  <c:v>46.3</c:v>
                </c:pt>
                <c:pt idx="20">
                  <c:v>21.9</c:v>
                </c:pt>
                <c:pt idx="21">
                  <c:v>20.5</c:v>
                </c:pt>
                <c:pt idx="22">
                  <c:v>35.6</c:v>
                </c:pt>
                <c:pt idx="23">
                  <c:v>43.4</c:v>
                </c:pt>
                <c:pt idx="24">
                  <c:v>63.1</c:v>
                </c:pt>
                <c:pt idx="25">
                  <c:v>56.9</c:v>
                </c:pt>
                <c:pt idx="26">
                  <c:v>67</c:v>
                </c:pt>
                <c:pt idx="27">
                  <c:v>23.5</c:v>
                </c:pt>
                <c:pt idx="28">
                  <c:v>61.3</c:v>
                </c:pt>
                <c:pt idx="29">
                  <c:v>50.8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'Apr24'!$C$56:$AG$56</c:f>
              <c:numCache>
                <c:formatCode>0.0</c:formatCode>
                <c:ptCount val="31"/>
                <c:pt idx="0">
                  <c:v>49.9</c:v>
                </c:pt>
                <c:pt idx="1">
                  <c:v>73.5</c:v>
                </c:pt>
                <c:pt idx="2">
                  <c:v>30.3</c:v>
                </c:pt>
                <c:pt idx="3">
                  <c:v>49.8</c:v>
                </c:pt>
                <c:pt idx="4">
                  <c:v>59.1</c:v>
                </c:pt>
                <c:pt idx="5">
                  <c:v>70.099999999999994</c:v>
                </c:pt>
                <c:pt idx="6">
                  <c:v>45</c:v>
                </c:pt>
                <c:pt idx="7">
                  <c:v>49</c:v>
                </c:pt>
                <c:pt idx="8">
                  <c:v>13.6</c:v>
                </c:pt>
                <c:pt idx="9">
                  <c:v>46.9</c:v>
                </c:pt>
                <c:pt idx="10">
                  <c:v>73.8</c:v>
                </c:pt>
                <c:pt idx="11">
                  <c:v>71</c:v>
                </c:pt>
                <c:pt idx="12">
                  <c:v>73.7</c:v>
                </c:pt>
                <c:pt idx="13">
                  <c:v>74.8</c:v>
                </c:pt>
                <c:pt idx="14">
                  <c:v>52.3</c:v>
                </c:pt>
                <c:pt idx="15">
                  <c:v>54.5</c:v>
                </c:pt>
                <c:pt idx="16">
                  <c:v>39.5</c:v>
                </c:pt>
                <c:pt idx="17">
                  <c:v>49.7</c:v>
                </c:pt>
                <c:pt idx="18">
                  <c:v>22.3</c:v>
                </c:pt>
                <c:pt idx="19">
                  <c:v>50.4</c:v>
                </c:pt>
                <c:pt idx="20">
                  <c:v>24.7</c:v>
                </c:pt>
                <c:pt idx="21">
                  <c:v>24.2</c:v>
                </c:pt>
                <c:pt idx="22">
                  <c:v>42</c:v>
                </c:pt>
                <c:pt idx="23">
                  <c:v>50.9</c:v>
                </c:pt>
                <c:pt idx="24">
                  <c:v>66.599999999999994</c:v>
                </c:pt>
                <c:pt idx="25">
                  <c:v>64.400000000000006</c:v>
                </c:pt>
                <c:pt idx="26">
                  <c:v>78.599999999999994</c:v>
                </c:pt>
                <c:pt idx="27">
                  <c:v>27.6</c:v>
                </c:pt>
                <c:pt idx="28">
                  <c:v>70.900000000000006</c:v>
                </c:pt>
                <c:pt idx="29">
                  <c:v>60.8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'Apr24'!$C$57:$AG$57</c:f>
              <c:numCache>
                <c:formatCode>0.0</c:formatCode>
                <c:ptCount val="31"/>
                <c:pt idx="0">
                  <c:v>23.9</c:v>
                </c:pt>
                <c:pt idx="1">
                  <c:v>36.4</c:v>
                </c:pt>
                <c:pt idx="2">
                  <c:v>14.8</c:v>
                </c:pt>
                <c:pt idx="3">
                  <c:v>26.2</c:v>
                </c:pt>
                <c:pt idx="4">
                  <c:v>36</c:v>
                </c:pt>
                <c:pt idx="5">
                  <c:v>39.5</c:v>
                </c:pt>
                <c:pt idx="6">
                  <c:v>22.8</c:v>
                </c:pt>
                <c:pt idx="7">
                  <c:v>27.2</c:v>
                </c:pt>
                <c:pt idx="8">
                  <c:v>7.2</c:v>
                </c:pt>
                <c:pt idx="9">
                  <c:v>25.9</c:v>
                </c:pt>
                <c:pt idx="10">
                  <c:v>43</c:v>
                </c:pt>
                <c:pt idx="11">
                  <c:v>42.5</c:v>
                </c:pt>
                <c:pt idx="12">
                  <c:v>42.7</c:v>
                </c:pt>
                <c:pt idx="13">
                  <c:v>43.4</c:v>
                </c:pt>
                <c:pt idx="14">
                  <c:v>25.1</c:v>
                </c:pt>
                <c:pt idx="15">
                  <c:v>29.3</c:v>
                </c:pt>
                <c:pt idx="16">
                  <c:v>19.5</c:v>
                </c:pt>
                <c:pt idx="17">
                  <c:v>23.1</c:v>
                </c:pt>
                <c:pt idx="18">
                  <c:v>11.6</c:v>
                </c:pt>
                <c:pt idx="19">
                  <c:v>26.2</c:v>
                </c:pt>
                <c:pt idx="20">
                  <c:v>12.6</c:v>
                </c:pt>
                <c:pt idx="21">
                  <c:v>11.9</c:v>
                </c:pt>
                <c:pt idx="22">
                  <c:v>24</c:v>
                </c:pt>
                <c:pt idx="23">
                  <c:v>28.2</c:v>
                </c:pt>
                <c:pt idx="24">
                  <c:v>35.5</c:v>
                </c:pt>
                <c:pt idx="25">
                  <c:v>34.9</c:v>
                </c:pt>
                <c:pt idx="26">
                  <c:v>46.4</c:v>
                </c:pt>
                <c:pt idx="27">
                  <c:v>14.2</c:v>
                </c:pt>
                <c:pt idx="28">
                  <c:v>36.5</c:v>
                </c:pt>
                <c:pt idx="29">
                  <c:v>37.9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44944"/>
        <c:axId val="1025851216"/>
      </c:barChart>
      <c:catAx>
        <c:axId val="102584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1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51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494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'Mai24'!$C$3:$AG$3</c:f>
              <c:numCache>
                <c:formatCode>0.0</c:formatCode>
                <c:ptCount val="31"/>
                <c:pt idx="0">
                  <c:v>44.3</c:v>
                </c:pt>
                <c:pt idx="1">
                  <c:v>14.3</c:v>
                </c:pt>
                <c:pt idx="2">
                  <c:v>52.8</c:v>
                </c:pt>
                <c:pt idx="3">
                  <c:v>53.2</c:v>
                </c:pt>
                <c:pt idx="4">
                  <c:v>53.2</c:v>
                </c:pt>
                <c:pt idx="5">
                  <c:v>68.599999999999994</c:v>
                </c:pt>
                <c:pt idx="6">
                  <c:v>12.9</c:v>
                </c:pt>
                <c:pt idx="7">
                  <c:v>51.6</c:v>
                </c:pt>
                <c:pt idx="8">
                  <c:v>53.1</c:v>
                </c:pt>
                <c:pt idx="9">
                  <c:v>40.299999999999997</c:v>
                </c:pt>
                <c:pt idx="10">
                  <c:v>47.4</c:v>
                </c:pt>
                <c:pt idx="11">
                  <c:v>50.4</c:v>
                </c:pt>
                <c:pt idx="12">
                  <c:v>52.2</c:v>
                </c:pt>
                <c:pt idx="13">
                  <c:v>46.5</c:v>
                </c:pt>
                <c:pt idx="14">
                  <c:v>52.4</c:v>
                </c:pt>
                <c:pt idx="15">
                  <c:v>37.6</c:v>
                </c:pt>
                <c:pt idx="16">
                  <c:v>53</c:v>
                </c:pt>
                <c:pt idx="17">
                  <c:v>53.5</c:v>
                </c:pt>
                <c:pt idx="18">
                  <c:v>53.6</c:v>
                </c:pt>
                <c:pt idx="19">
                  <c:v>51.1</c:v>
                </c:pt>
                <c:pt idx="20">
                  <c:v>53.9</c:v>
                </c:pt>
                <c:pt idx="21">
                  <c:v>53.4</c:v>
                </c:pt>
                <c:pt idx="22">
                  <c:v>48.5</c:v>
                </c:pt>
                <c:pt idx="23">
                  <c:v>53.4</c:v>
                </c:pt>
                <c:pt idx="24">
                  <c:v>53.4</c:v>
                </c:pt>
                <c:pt idx="25">
                  <c:v>44.6</c:v>
                </c:pt>
                <c:pt idx="26">
                  <c:v>51.1</c:v>
                </c:pt>
                <c:pt idx="27">
                  <c:v>50.9</c:v>
                </c:pt>
                <c:pt idx="28">
                  <c:v>46.1</c:v>
                </c:pt>
                <c:pt idx="29">
                  <c:v>53.5</c:v>
                </c:pt>
                <c:pt idx="30">
                  <c:v>23.1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'Mai24'!$C$4:$AG$4</c:f>
              <c:numCache>
                <c:formatCode>0.0</c:formatCode>
                <c:ptCount val="31"/>
                <c:pt idx="0">
                  <c:v>179.20000000000002</c:v>
                </c:pt>
                <c:pt idx="1">
                  <c:v>67.2</c:v>
                </c:pt>
                <c:pt idx="2">
                  <c:v>117</c:v>
                </c:pt>
                <c:pt idx="3">
                  <c:v>261.89999999999998</c:v>
                </c:pt>
                <c:pt idx="4">
                  <c:v>199.8</c:v>
                </c:pt>
                <c:pt idx="5">
                  <c:v>68.599999999999994</c:v>
                </c:pt>
                <c:pt idx="6">
                  <c:v>74.2</c:v>
                </c:pt>
                <c:pt idx="7">
                  <c:v>109.9</c:v>
                </c:pt>
                <c:pt idx="8">
                  <c:v>169</c:v>
                </c:pt>
                <c:pt idx="9">
                  <c:v>313.10000000000002</c:v>
                </c:pt>
                <c:pt idx="10">
                  <c:v>297.39999999999998</c:v>
                </c:pt>
                <c:pt idx="11">
                  <c:v>201.3</c:v>
                </c:pt>
                <c:pt idx="12">
                  <c:v>194.20000000000002</c:v>
                </c:pt>
                <c:pt idx="13">
                  <c:v>241.9</c:v>
                </c:pt>
                <c:pt idx="14">
                  <c:v>163.5</c:v>
                </c:pt>
                <c:pt idx="15">
                  <c:v>105.1</c:v>
                </c:pt>
                <c:pt idx="16">
                  <c:v>276</c:v>
                </c:pt>
                <c:pt idx="17">
                  <c:v>192.89999999999998</c:v>
                </c:pt>
                <c:pt idx="18">
                  <c:v>194.20000000000002</c:v>
                </c:pt>
                <c:pt idx="19">
                  <c:v>231.8</c:v>
                </c:pt>
                <c:pt idx="20">
                  <c:v>162.79999999999998</c:v>
                </c:pt>
                <c:pt idx="21">
                  <c:v>190.3</c:v>
                </c:pt>
                <c:pt idx="22">
                  <c:v>146.20000000000002</c:v>
                </c:pt>
                <c:pt idx="23">
                  <c:v>225.5</c:v>
                </c:pt>
                <c:pt idx="24">
                  <c:v>249.8</c:v>
                </c:pt>
                <c:pt idx="25">
                  <c:v>183.6</c:v>
                </c:pt>
                <c:pt idx="26">
                  <c:v>99.2</c:v>
                </c:pt>
                <c:pt idx="27">
                  <c:v>294.00000000000006</c:v>
                </c:pt>
                <c:pt idx="28">
                  <c:v>168</c:v>
                </c:pt>
                <c:pt idx="29">
                  <c:v>163.9</c:v>
                </c:pt>
                <c:pt idx="30">
                  <c:v>85.699999999999989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41416"/>
        <c:axId val="1025839456"/>
        <c:axId val="1017528056"/>
      </c:bar3DChart>
      <c:catAx>
        <c:axId val="1025841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945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3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1416"/>
        <c:crossesAt val="1"/>
        <c:crossBetween val="between"/>
      </c:valAx>
      <c:serAx>
        <c:axId val="1017528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3945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'Mai24'!$C$54:$AG$54</c:f>
              <c:numCache>
                <c:formatCode>0.0</c:formatCode>
                <c:ptCount val="31"/>
                <c:pt idx="0">
                  <c:v>50.3</c:v>
                </c:pt>
                <c:pt idx="1">
                  <c:v>18.3</c:v>
                </c:pt>
                <c:pt idx="2">
                  <c:v>33.299999999999997</c:v>
                </c:pt>
                <c:pt idx="3">
                  <c:v>77.5</c:v>
                </c:pt>
                <c:pt idx="4">
                  <c:v>59.2</c:v>
                </c:pt>
                <c:pt idx="5">
                  <c:v>18.899999999999999</c:v>
                </c:pt>
                <c:pt idx="6">
                  <c:v>20.5</c:v>
                </c:pt>
                <c:pt idx="7">
                  <c:v>30.9</c:v>
                </c:pt>
                <c:pt idx="8">
                  <c:v>49.2</c:v>
                </c:pt>
                <c:pt idx="9">
                  <c:v>92.5</c:v>
                </c:pt>
                <c:pt idx="10">
                  <c:v>86.6</c:v>
                </c:pt>
                <c:pt idx="11">
                  <c:v>57.4</c:v>
                </c:pt>
                <c:pt idx="12">
                  <c:v>56.7</c:v>
                </c:pt>
                <c:pt idx="13">
                  <c:v>67.400000000000006</c:v>
                </c:pt>
                <c:pt idx="14">
                  <c:v>47.8</c:v>
                </c:pt>
                <c:pt idx="15">
                  <c:v>28.8</c:v>
                </c:pt>
                <c:pt idx="16">
                  <c:v>85.5</c:v>
                </c:pt>
                <c:pt idx="17">
                  <c:v>53.7</c:v>
                </c:pt>
                <c:pt idx="18">
                  <c:v>55.5</c:v>
                </c:pt>
                <c:pt idx="19">
                  <c:v>65.900000000000006</c:v>
                </c:pt>
                <c:pt idx="20">
                  <c:v>49.7</c:v>
                </c:pt>
                <c:pt idx="21">
                  <c:v>55.6</c:v>
                </c:pt>
                <c:pt idx="22">
                  <c:v>45</c:v>
                </c:pt>
                <c:pt idx="23">
                  <c:v>68.400000000000006</c:v>
                </c:pt>
                <c:pt idx="24">
                  <c:v>74.5</c:v>
                </c:pt>
                <c:pt idx="25">
                  <c:v>51.1</c:v>
                </c:pt>
                <c:pt idx="26">
                  <c:v>27.6</c:v>
                </c:pt>
                <c:pt idx="27">
                  <c:v>90.2</c:v>
                </c:pt>
                <c:pt idx="28">
                  <c:v>48.2</c:v>
                </c:pt>
                <c:pt idx="29">
                  <c:v>47.4</c:v>
                </c:pt>
                <c:pt idx="30">
                  <c:v>24.1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'Mai24'!$C$55:$AG$55</c:f>
              <c:numCache>
                <c:formatCode>0.0</c:formatCode>
                <c:ptCount val="31"/>
                <c:pt idx="0">
                  <c:v>44.8</c:v>
                </c:pt>
                <c:pt idx="1">
                  <c:v>17.399999999999999</c:v>
                </c:pt>
                <c:pt idx="2">
                  <c:v>30.1</c:v>
                </c:pt>
                <c:pt idx="3">
                  <c:v>67.7</c:v>
                </c:pt>
                <c:pt idx="4">
                  <c:v>52.6</c:v>
                </c:pt>
                <c:pt idx="5">
                  <c:v>17.899999999999999</c:v>
                </c:pt>
                <c:pt idx="6">
                  <c:v>19.3</c:v>
                </c:pt>
                <c:pt idx="7">
                  <c:v>28.1</c:v>
                </c:pt>
                <c:pt idx="8">
                  <c:v>43.7</c:v>
                </c:pt>
                <c:pt idx="9">
                  <c:v>79.599999999999994</c:v>
                </c:pt>
                <c:pt idx="10">
                  <c:v>75.3</c:v>
                </c:pt>
                <c:pt idx="11">
                  <c:v>50.5</c:v>
                </c:pt>
                <c:pt idx="12">
                  <c:v>49.8</c:v>
                </c:pt>
                <c:pt idx="13">
                  <c:v>59.4</c:v>
                </c:pt>
                <c:pt idx="14">
                  <c:v>42.6</c:v>
                </c:pt>
                <c:pt idx="15">
                  <c:v>26.5</c:v>
                </c:pt>
                <c:pt idx="16">
                  <c:v>72.900000000000006</c:v>
                </c:pt>
                <c:pt idx="17">
                  <c:v>47.8</c:v>
                </c:pt>
                <c:pt idx="18">
                  <c:v>48.2</c:v>
                </c:pt>
                <c:pt idx="19">
                  <c:v>58.4</c:v>
                </c:pt>
                <c:pt idx="20">
                  <c:v>43.4</c:v>
                </c:pt>
                <c:pt idx="21">
                  <c:v>49.1</c:v>
                </c:pt>
                <c:pt idx="22">
                  <c:v>38.9</c:v>
                </c:pt>
                <c:pt idx="23">
                  <c:v>58.4</c:v>
                </c:pt>
                <c:pt idx="24">
                  <c:v>63.6</c:v>
                </c:pt>
                <c:pt idx="25">
                  <c:v>45.4</c:v>
                </c:pt>
                <c:pt idx="26">
                  <c:v>25.5</c:v>
                </c:pt>
                <c:pt idx="27">
                  <c:v>76.900000000000006</c:v>
                </c:pt>
                <c:pt idx="28">
                  <c:v>43</c:v>
                </c:pt>
                <c:pt idx="29">
                  <c:v>42.5</c:v>
                </c:pt>
                <c:pt idx="30">
                  <c:v>22.4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'Mai24'!$C$56:$AG$56</c:f>
              <c:numCache>
                <c:formatCode>0.0</c:formatCode>
                <c:ptCount val="31"/>
                <c:pt idx="0">
                  <c:v>53.2</c:v>
                </c:pt>
                <c:pt idx="1">
                  <c:v>20.2</c:v>
                </c:pt>
                <c:pt idx="2">
                  <c:v>35.1</c:v>
                </c:pt>
                <c:pt idx="3">
                  <c:v>75.5</c:v>
                </c:pt>
                <c:pt idx="4">
                  <c:v>59.2</c:v>
                </c:pt>
                <c:pt idx="5">
                  <c:v>21</c:v>
                </c:pt>
                <c:pt idx="6">
                  <c:v>22.6</c:v>
                </c:pt>
                <c:pt idx="7">
                  <c:v>33.200000000000003</c:v>
                </c:pt>
                <c:pt idx="8">
                  <c:v>50.4</c:v>
                </c:pt>
                <c:pt idx="9">
                  <c:v>90.2</c:v>
                </c:pt>
                <c:pt idx="10">
                  <c:v>85.8</c:v>
                </c:pt>
                <c:pt idx="11">
                  <c:v>58</c:v>
                </c:pt>
                <c:pt idx="12">
                  <c:v>56.8</c:v>
                </c:pt>
                <c:pt idx="13">
                  <c:v>71.099999999999994</c:v>
                </c:pt>
                <c:pt idx="14">
                  <c:v>49.1</c:v>
                </c:pt>
                <c:pt idx="15">
                  <c:v>31.4</c:v>
                </c:pt>
                <c:pt idx="16">
                  <c:v>78.7</c:v>
                </c:pt>
                <c:pt idx="17">
                  <c:v>55.1</c:v>
                </c:pt>
                <c:pt idx="18">
                  <c:v>55.6</c:v>
                </c:pt>
                <c:pt idx="19">
                  <c:v>68.900000000000006</c:v>
                </c:pt>
                <c:pt idx="20">
                  <c:v>47</c:v>
                </c:pt>
                <c:pt idx="21">
                  <c:v>55.6</c:v>
                </c:pt>
                <c:pt idx="22">
                  <c:v>42.7</c:v>
                </c:pt>
                <c:pt idx="23">
                  <c:v>64.900000000000006</c:v>
                </c:pt>
                <c:pt idx="24">
                  <c:v>71.400000000000006</c:v>
                </c:pt>
                <c:pt idx="25">
                  <c:v>53.6</c:v>
                </c:pt>
                <c:pt idx="26">
                  <c:v>29.6</c:v>
                </c:pt>
                <c:pt idx="27">
                  <c:v>85.3</c:v>
                </c:pt>
                <c:pt idx="28">
                  <c:v>50.4</c:v>
                </c:pt>
                <c:pt idx="29">
                  <c:v>48.1</c:v>
                </c:pt>
                <c:pt idx="30">
                  <c:v>26.1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'Mai24'!$C$57:$AG$57</c:f>
              <c:numCache>
                <c:formatCode>0.0</c:formatCode>
                <c:ptCount val="31"/>
                <c:pt idx="0">
                  <c:v>30.9</c:v>
                </c:pt>
                <c:pt idx="1">
                  <c:v>11.3</c:v>
                </c:pt>
                <c:pt idx="2">
                  <c:v>18.5</c:v>
                </c:pt>
                <c:pt idx="3">
                  <c:v>41.2</c:v>
                </c:pt>
                <c:pt idx="4">
                  <c:v>28.8</c:v>
                </c:pt>
                <c:pt idx="5">
                  <c:v>10.8</c:v>
                </c:pt>
                <c:pt idx="6">
                  <c:v>11.8</c:v>
                </c:pt>
                <c:pt idx="7">
                  <c:v>17.7</c:v>
                </c:pt>
                <c:pt idx="8">
                  <c:v>25.7</c:v>
                </c:pt>
                <c:pt idx="9">
                  <c:v>50.8</c:v>
                </c:pt>
                <c:pt idx="10">
                  <c:v>49.7</c:v>
                </c:pt>
                <c:pt idx="11">
                  <c:v>35.4</c:v>
                </c:pt>
                <c:pt idx="12">
                  <c:v>30.9</c:v>
                </c:pt>
                <c:pt idx="13">
                  <c:v>44</c:v>
                </c:pt>
                <c:pt idx="14">
                  <c:v>24</c:v>
                </c:pt>
                <c:pt idx="15">
                  <c:v>18.399999999999999</c:v>
                </c:pt>
                <c:pt idx="16">
                  <c:v>38.9</c:v>
                </c:pt>
                <c:pt idx="17">
                  <c:v>36.299999999999997</c:v>
                </c:pt>
                <c:pt idx="18">
                  <c:v>34.9</c:v>
                </c:pt>
                <c:pt idx="19">
                  <c:v>38.6</c:v>
                </c:pt>
                <c:pt idx="20">
                  <c:v>22.7</c:v>
                </c:pt>
                <c:pt idx="21">
                  <c:v>30</c:v>
                </c:pt>
                <c:pt idx="22">
                  <c:v>19.600000000000001</c:v>
                </c:pt>
                <c:pt idx="23">
                  <c:v>33.799999999999997</c:v>
                </c:pt>
                <c:pt idx="24">
                  <c:v>40.299999999999997</c:v>
                </c:pt>
                <c:pt idx="25">
                  <c:v>33.5</c:v>
                </c:pt>
                <c:pt idx="26">
                  <c:v>16.5</c:v>
                </c:pt>
                <c:pt idx="27">
                  <c:v>41.6</c:v>
                </c:pt>
                <c:pt idx="28">
                  <c:v>26.4</c:v>
                </c:pt>
                <c:pt idx="29">
                  <c:v>25.9</c:v>
                </c:pt>
                <c:pt idx="30">
                  <c:v>13.1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46120"/>
        <c:axId val="1025844160"/>
      </c:barChart>
      <c:catAx>
        <c:axId val="1025846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4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44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612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'Jun24'!$C$3:$AG$3</c:f>
              <c:numCache>
                <c:formatCode>0.0</c:formatCode>
                <c:ptCount val="31"/>
                <c:pt idx="0">
                  <c:v>36.5</c:v>
                </c:pt>
                <c:pt idx="1">
                  <c:v>37.5</c:v>
                </c:pt>
                <c:pt idx="2">
                  <c:v>52.5</c:v>
                </c:pt>
                <c:pt idx="3">
                  <c:v>53.3</c:v>
                </c:pt>
                <c:pt idx="4">
                  <c:v>52</c:v>
                </c:pt>
                <c:pt idx="5">
                  <c:v>51.3</c:v>
                </c:pt>
                <c:pt idx="6">
                  <c:v>47.9</c:v>
                </c:pt>
                <c:pt idx="7">
                  <c:v>45.5</c:v>
                </c:pt>
                <c:pt idx="8">
                  <c:v>41.5</c:v>
                </c:pt>
                <c:pt idx="9">
                  <c:v>53.1</c:v>
                </c:pt>
                <c:pt idx="10">
                  <c:v>11.3</c:v>
                </c:pt>
                <c:pt idx="11">
                  <c:v>53.8</c:v>
                </c:pt>
                <c:pt idx="12">
                  <c:v>44.4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'Jun24'!$C$4:$AG$4</c:f>
              <c:numCache>
                <c:formatCode>0.0</c:formatCode>
                <c:ptCount val="31"/>
                <c:pt idx="0">
                  <c:v>174</c:v>
                </c:pt>
                <c:pt idx="1">
                  <c:v>135.30000000000001</c:v>
                </c:pt>
                <c:pt idx="2">
                  <c:v>166.29999999999998</c:v>
                </c:pt>
                <c:pt idx="3">
                  <c:v>301.8</c:v>
                </c:pt>
                <c:pt idx="4">
                  <c:v>281</c:v>
                </c:pt>
                <c:pt idx="5">
                  <c:v>199.10000000000002</c:v>
                </c:pt>
                <c:pt idx="6">
                  <c:v>245.4</c:v>
                </c:pt>
                <c:pt idx="7">
                  <c:v>190.9</c:v>
                </c:pt>
                <c:pt idx="8">
                  <c:v>182.9</c:v>
                </c:pt>
                <c:pt idx="9">
                  <c:v>231.39999999999998</c:v>
                </c:pt>
                <c:pt idx="10">
                  <c:v>62.2</c:v>
                </c:pt>
                <c:pt idx="11">
                  <c:v>213.60000000000002</c:v>
                </c:pt>
                <c:pt idx="12">
                  <c:v>311.19784776902884</c:v>
                </c:pt>
                <c:pt idx="13">
                  <c:v>148.9534908136483</c:v>
                </c:pt>
                <c:pt idx="14">
                  <c:v>205.70908136482942</c:v>
                </c:pt>
                <c:pt idx="15">
                  <c:v>249.41328083989504</c:v>
                </c:pt>
                <c:pt idx="16">
                  <c:v>268.33181102362204</c:v>
                </c:pt>
                <c:pt idx="17">
                  <c:v>296.70960629921262</c:v>
                </c:pt>
                <c:pt idx="18">
                  <c:v>270.84629921259841</c:v>
                </c:pt>
                <c:pt idx="19">
                  <c:v>136.5007874015748</c:v>
                </c:pt>
                <c:pt idx="20">
                  <c:v>92.317637795275587</c:v>
                </c:pt>
                <c:pt idx="21">
                  <c:v>92.676850393700775</c:v>
                </c:pt>
                <c:pt idx="22">
                  <c:v>122.01254593175852</c:v>
                </c:pt>
                <c:pt idx="23">
                  <c:v>258.27385826771655</c:v>
                </c:pt>
                <c:pt idx="24">
                  <c:v>243.42640419947509</c:v>
                </c:pt>
                <c:pt idx="25">
                  <c:v>155.06010498687664</c:v>
                </c:pt>
                <c:pt idx="26">
                  <c:v>289.76482939632541</c:v>
                </c:pt>
                <c:pt idx="27">
                  <c:v>237.31979002624672</c:v>
                </c:pt>
                <c:pt idx="28">
                  <c:v>120.09674540682414</c:v>
                </c:pt>
                <c:pt idx="29">
                  <c:v>150.98902887139107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46904"/>
        <c:axId val="1025839848"/>
        <c:axId val="1017527208"/>
      </c:bar3DChart>
      <c:catAx>
        <c:axId val="102584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3984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39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6904"/>
        <c:crossesAt val="1"/>
        <c:crossBetween val="between"/>
      </c:valAx>
      <c:serAx>
        <c:axId val="1017527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3984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'Jun24'!$C$54:$AG$54</c:f>
              <c:numCache>
                <c:formatCode>0.0</c:formatCode>
                <c:ptCount val="31"/>
                <c:pt idx="0">
                  <c:v>51.1</c:v>
                </c:pt>
                <c:pt idx="1">
                  <c:v>38.6</c:v>
                </c:pt>
                <c:pt idx="2">
                  <c:v>51.7</c:v>
                </c:pt>
                <c:pt idx="3">
                  <c:v>88.3</c:v>
                </c:pt>
                <c:pt idx="4">
                  <c:v>85.1</c:v>
                </c:pt>
                <c:pt idx="5">
                  <c:v>55.4</c:v>
                </c:pt>
                <c:pt idx="6">
                  <c:v>70.8</c:v>
                </c:pt>
                <c:pt idx="7">
                  <c:v>54.7</c:v>
                </c:pt>
                <c:pt idx="8">
                  <c:v>53.2</c:v>
                </c:pt>
                <c:pt idx="9">
                  <c:v>71.400000000000006</c:v>
                </c:pt>
                <c:pt idx="10">
                  <c:v>16.899999999999999</c:v>
                </c:pt>
                <c:pt idx="11">
                  <c:v>61.6</c:v>
                </c:pt>
                <c:pt idx="12">
                  <c:v>91.4</c:v>
                </c:pt>
                <c:pt idx="13">
                  <c:v>43.6</c:v>
                </c:pt>
                <c:pt idx="14">
                  <c:v>60.8</c:v>
                </c:pt>
                <c:pt idx="15">
                  <c:v>71.599999999999994</c:v>
                </c:pt>
                <c:pt idx="16">
                  <c:v>79.2</c:v>
                </c:pt>
                <c:pt idx="17">
                  <c:v>85.9</c:v>
                </c:pt>
                <c:pt idx="18">
                  <c:v>77.3</c:v>
                </c:pt>
                <c:pt idx="19">
                  <c:v>38.6</c:v>
                </c:pt>
                <c:pt idx="20">
                  <c:v>25.5</c:v>
                </c:pt>
                <c:pt idx="21">
                  <c:v>28.4</c:v>
                </c:pt>
                <c:pt idx="22">
                  <c:v>34.1</c:v>
                </c:pt>
                <c:pt idx="23">
                  <c:v>76.400000000000006</c:v>
                </c:pt>
                <c:pt idx="24">
                  <c:v>68.7</c:v>
                </c:pt>
                <c:pt idx="25">
                  <c:v>43.6</c:v>
                </c:pt>
                <c:pt idx="26">
                  <c:v>84.3</c:v>
                </c:pt>
                <c:pt idx="27">
                  <c:v>67.400000000000006</c:v>
                </c:pt>
                <c:pt idx="28">
                  <c:v>33.4</c:v>
                </c:pt>
                <c:pt idx="29">
                  <c:v>43.9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'Jun24'!$C$55:$AG$55</c:f>
              <c:numCache>
                <c:formatCode>0.0</c:formatCode>
                <c:ptCount val="31"/>
                <c:pt idx="0">
                  <c:v>45.1</c:v>
                </c:pt>
                <c:pt idx="1">
                  <c:v>34.799999999999997</c:v>
                </c:pt>
                <c:pt idx="2">
                  <c:v>44.3</c:v>
                </c:pt>
                <c:pt idx="3">
                  <c:v>76.7</c:v>
                </c:pt>
                <c:pt idx="4">
                  <c:v>72.3</c:v>
                </c:pt>
                <c:pt idx="5">
                  <c:v>49.2</c:v>
                </c:pt>
                <c:pt idx="6">
                  <c:v>62.3</c:v>
                </c:pt>
                <c:pt idx="7">
                  <c:v>48.5</c:v>
                </c:pt>
                <c:pt idx="8">
                  <c:v>47</c:v>
                </c:pt>
                <c:pt idx="9">
                  <c:v>61.8</c:v>
                </c:pt>
                <c:pt idx="10">
                  <c:v>16.3</c:v>
                </c:pt>
                <c:pt idx="11">
                  <c:v>54.3</c:v>
                </c:pt>
                <c:pt idx="12">
                  <c:v>78.8</c:v>
                </c:pt>
                <c:pt idx="13">
                  <c:v>37.9</c:v>
                </c:pt>
                <c:pt idx="14">
                  <c:v>52</c:v>
                </c:pt>
                <c:pt idx="15">
                  <c:v>63</c:v>
                </c:pt>
                <c:pt idx="16">
                  <c:v>67.5</c:v>
                </c:pt>
                <c:pt idx="17">
                  <c:v>74.900000000000006</c:v>
                </c:pt>
                <c:pt idx="18">
                  <c:v>67.900000000000006</c:v>
                </c:pt>
                <c:pt idx="19">
                  <c:v>34.799999999999997</c:v>
                </c:pt>
                <c:pt idx="20">
                  <c:v>23.6</c:v>
                </c:pt>
                <c:pt idx="21">
                  <c:v>23.7</c:v>
                </c:pt>
                <c:pt idx="22">
                  <c:v>31</c:v>
                </c:pt>
                <c:pt idx="23">
                  <c:v>65.599999999999994</c:v>
                </c:pt>
                <c:pt idx="24">
                  <c:v>60.9</c:v>
                </c:pt>
                <c:pt idx="25">
                  <c:v>39.1</c:v>
                </c:pt>
                <c:pt idx="26">
                  <c:v>73.599999999999994</c:v>
                </c:pt>
                <c:pt idx="27">
                  <c:v>59.8</c:v>
                </c:pt>
                <c:pt idx="28">
                  <c:v>30.5</c:v>
                </c:pt>
                <c:pt idx="29">
                  <c:v>39.1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'Jun24'!$C$56:$AG$56</c:f>
              <c:numCache>
                <c:formatCode>0.0</c:formatCode>
                <c:ptCount val="31"/>
                <c:pt idx="0">
                  <c:v>52</c:v>
                </c:pt>
                <c:pt idx="1">
                  <c:v>40.9</c:v>
                </c:pt>
                <c:pt idx="2">
                  <c:v>48.2</c:v>
                </c:pt>
                <c:pt idx="3">
                  <c:v>87.9</c:v>
                </c:pt>
                <c:pt idx="4">
                  <c:v>81.5</c:v>
                </c:pt>
                <c:pt idx="5">
                  <c:v>57.7</c:v>
                </c:pt>
                <c:pt idx="6">
                  <c:v>73.2</c:v>
                </c:pt>
                <c:pt idx="7">
                  <c:v>55.6</c:v>
                </c:pt>
                <c:pt idx="8">
                  <c:v>55.4</c:v>
                </c:pt>
                <c:pt idx="9">
                  <c:v>67</c:v>
                </c:pt>
                <c:pt idx="10">
                  <c:v>19</c:v>
                </c:pt>
                <c:pt idx="11">
                  <c:v>60.7</c:v>
                </c:pt>
                <c:pt idx="12">
                  <c:v>89.7</c:v>
                </c:pt>
                <c:pt idx="13">
                  <c:v>42.9</c:v>
                </c:pt>
                <c:pt idx="14">
                  <c:v>59</c:v>
                </c:pt>
                <c:pt idx="15">
                  <c:v>73.7</c:v>
                </c:pt>
                <c:pt idx="16">
                  <c:v>77.400000000000006</c:v>
                </c:pt>
                <c:pt idx="17">
                  <c:v>87</c:v>
                </c:pt>
                <c:pt idx="18">
                  <c:v>81</c:v>
                </c:pt>
                <c:pt idx="19">
                  <c:v>40.6</c:v>
                </c:pt>
                <c:pt idx="20">
                  <c:v>28</c:v>
                </c:pt>
                <c:pt idx="21">
                  <c:v>25.3</c:v>
                </c:pt>
                <c:pt idx="22">
                  <c:v>36.799999999999997</c:v>
                </c:pt>
                <c:pt idx="23">
                  <c:v>73.7</c:v>
                </c:pt>
                <c:pt idx="24">
                  <c:v>73.7</c:v>
                </c:pt>
                <c:pt idx="25">
                  <c:v>46.8</c:v>
                </c:pt>
                <c:pt idx="26">
                  <c:v>84.1</c:v>
                </c:pt>
                <c:pt idx="27">
                  <c:v>71</c:v>
                </c:pt>
                <c:pt idx="28">
                  <c:v>36.4</c:v>
                </c:pt>
                <c:pt idx="29">
                  <c:v>43.1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'Jun24'!$C$57:$AG$57</c:f>
              <c:numCache>
                <c:formatCode>0.0</c:formatCode>
                <c:ptCount val="31"/>
                <c:pt idx="0">
                  <c:v>25.8</c:v>
                </c:pt>
                <c:pt idx="1">
                  <c:v>21</c:v>
                </c:pt>
                <c:pt idx="2">
                  <c:v>22.1</c:v>
                </c:pt>
                <c:pt idx="3">
                  <c:v>48.9</c:v>
                </c:pt>
                <c:pt idx="4">
                  <c:v>42.1</c:v>
                </c:pt>
                <c:pt idx="5">
                  <c:v>36.799999999999997</c:v>
                </c:pt>
                <c:pt idx="6">
                  <c:v>39.1</c:v>
                </c:pt>
                <c:pt idx="7">
                  <c:v>32.1</c:v>
                </c:pt>
                <c:pt idx="8">
                  <c:v>27.3</c:v>
                </c:pt>
                <c:pt idx="9">
                  <c:v>31.2</c:v>
                </c:pt>
                <c:pt idx="10">
                  <c:v>10</c:v>
                </c:pt>
                <c:pt idx="11">
                  <c:v>37</c:v>
                </c:pt>
                <c:pt idx="12">
                  <c:v>51.29784776902887</c:v>
                </c:pt>
                <c:pt idx="13">
                  <c:v>24.553490813648299</c:v>
                </c:pt>
                <c:pt idx="14">
                  <c:v>33.909081364829404</c:v>
                </c:pt>
                <c:pt idx="15">
                  <c:v>41.113280839895019</c:v>
                </c:pt>
                <c:pt idx="16">
                  <c:v>44.231811023622051</c:v>
                </c:pt>
                <c:pt idx="17">
                  <c:v>48.909606299212605</c:v>
                </c:pt>
                <c:pt idx="18">
                  <c:v>44.646299212598429</c:v>
                </c:pt>
                <c:pt idx="19">
                  <c:v>22.500787401574804</c:v>
                </c:pt>
                <c:pt idx="20">
                  <c:v>15.217637795275591</c:v>
                </c:pt>
                <c:pt idx="21">
                  <c:v>15.276850393700787</c:v>
                </c:pt>
                <c:pt idx="22">
                  <c:v>20.112545931758532</c:v>
                </c:pt>
                <c:pt idx="23">
                  <c:v>42.573858267716538</c:v>
                </c:pt>
                <c:pt idx="24">
                  <c:v>40.126404199475076</c:v>
                </c:pt>
                <c:pt idx="25">
                  <c:v>25.560104986876645</c:v>
                </c:pt>
                <c:pt idx="26">
                  <c:v>47.76482939632546</c:v>
                </c:pt>
                <c:pt idx="27">
                  <c:v>39.119790026246719</c:v>
                </c:pt>
                <c:pt idx="28">
                  <c:v>19.796745406824147</c:v>
                </c:pt>
                <c:pt idx="29">
                  <c:v>24.88902887139108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47296"/>
        <c:axId val="1025840632"/>
      </c:barChart>
      <c:catAx>
        <c:axId val="10258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0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40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4729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'Jul24'!$C$3:$AG$3</c:f>
              <c:numCache>
                <c:formatCode>0.0</c:formatCode>
                <c:ptCount val="31"/>
                <c:pt idx="0">
                  <c:v>36.5</c:v>
                </c:pt>
                <c:pt idx="3">
                  <c:v>51.2</c:v>
                </c:pt>
                <c:pt idx="5">
                  <c:v>52.4</c:v>
                </c:pt>
                <c:pt idx="6">
                  <c:v>40.799999999999997</c:v>
                </c:pt>
                <c:pt idx="7">
                  <c:v>38.5</c:v>
                </c:pt>
                <c:pt idx="8">
                  <c:v>37.6</c:v>
                </c:pt>
                <c:pt idx="9">
                  <c:v>50.5</c:v>
                </c:pt>
                <c:pt idx="10">
                  <c:v>49.2</c:v>
                </c:pt>
                <c:pt idx="11">
                  <c:v>53</c:v>
                </c:pt>
                <c:pt idx="12">
                  <c:v>51.7</c:v>
                </c:pt>
                <c:pt idx="13">
                  <c:v>42.7</c:v>
                </c:pt>
                <c:pt idx="14">
                  <c:v>49.5</c:v>
                </c:pt>
                <c:pt idx="15">
                  <c:v>52.4</c:v>
                </c:pt>
                <c:pt idx="16">
                  <c:v>48.6</c:v>
                </c:pt>
                <c:pt idx="17">
                  <c:v>37</c:v>
                </c:pt>
                <c:pt idx="18">
                  <c:v>41.3</c:v>
                </c:pt>
                <c:pt idx="19">
                  <c:v>42.2</c:v>
                </c:pt>
                <c:pt idx="20">
                  <c:v>50.4</c:v>
                </c:pt>
                <c:pt idx="21">
                  <c:v>50.7</c:v>
                </c:pt>
                <c:pt idx="22">
                  <c:v>49</c:v>
                </c:pt>
                <c:pt idx="23">
                  <c:v>45.9</c:v>
                </c:pt>
                <c:pt idx="24">
                  <c:v>38.9</c:v>
                </c:pt>
                <c:pt idx="25">
                  <c:v>37.1</c:v>
                </c:pt>
                <c:pt idx="26">
                  <c:v>42</c:v>
                </c:pt>
                <c:pt idx="27">
                  <c:v>43.4</c:v>
                </c:pt>
                <c:pt idx="28">
                  <c:v>36.200000000000003</c:v>
                </c:pt>
                <c:pt idx="29">
                  <c:v>35.1</c:v>
                </c:pt>
                <c:pt idx="30">
                  <c:v>38.4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'Jul24'!$C$4:$AG$4</c:f>
              <c:numCache>
                <c:formatCode>0.0</c:formatCode>
                <c:ptCount val="31"/>
                <c:pt idx="0">
                  <c:v>202.4</c:v>
                </c:pt>
                <c:pt idx="1">
                  <c:v>187.3</c:v>
                </c:pt>
                <c:pt idx="2">
                  <c:v>127.3</c:v>
                </c:pt>
                <c:pt idx="3">
                  <c:v>274.60000000000002</c:v>
                </c:pt>
                <c:pt idx="4">
                  <c:v>290.90000000000003</c:v>
                </c:pt>
                <c:pt idx="5">
                  <c:v>121.60000000000001</c:v>
                </c:pt>
                <c:pt idx="6">
                  <c:v>146.4</c:v>
                </c:pt>
                <c:pt idx="7">
                  <c:v>313.39999999999998</c:v>
                </c:pt>
                <c:pt idx="8">
                  <c:v>291.09999999999997</c:v>
                </c:pt>
                <c:pt idx="9">
                  <c:v>185.7</c:v>
                </c:pt>
                <c:pt idx="10">
                  <c:v>248.8</c:v>
                </c:pt>
                <c:pt idx="11">
                  <c:v>122.9</c:v>
                </c:pt>
                <c:pt idx="12">
                  <c:v>209.3</c:v>
                </c:pt>
                <c:pt idx="13">
                  <c:v>221.60000000000002</c:v>
                </c:pt>
                <c:pt idx="14">
                  <c:v>199.29999999999998</c:v>
                </c:pt>
                <c:pt idx="15">
                  <c:v>208.8</c:v>
                </c:pt>
                <c:pt idx="16">
                  <c:v>226.7</c:v>
                </c:pt>
                <c:pt idx="17">
                  <c:v>291.89999999999998</c:v>
                </c:pt>
                <c:pt idx="18">
                  <c:v>240</c:v>
                </c:pt>
                <c:pt idx="19">
                  <c:v>281.60000000000002</c:v>
                </c:pt>
                <c:pt idx="20">
                  <c:v>192.29999999999998</c:v>
                </c:pt>
                <c:pt idx="21">
                  <c:v>155.30000000000001</c:v>
                </c:pt>
                <c:pt idx="22">
                  <c:v>273.39999999999998</c:v>
                </c:pt>
                <c:pt idx="23">
                  <c:v>266.40000000000003</c:v>
                </c:pt>
                <c:pt idx="24">
                  <c:v>282.89999999999998</c:v>
                </c:pt>
                <c:pt idx="25">
                  <c:v>279.79999999999995</c:v>
                </c:pt>
                <c:pt idx="26">
                  <c:v>226.4</c:v>
                </c:pt>
                <c:pt idx="27">
                  <c:v>271.89999999999998</c:v>
                </c:pt>
                <c:pt idx="28">
                  <c:v>280.70000000000005</c:v>
                </c:pt>
                <c:pt idx="29">
                  <c:v>266.39999999999998</c:v>
                </c:pt>
                <c:pt idx="30">
                  <c:v>168.1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52000"/>
        <c:axId val="1025860232"/>
        <c:axId val="1017530176"/>
      </c:bar3DChart>
      <c:catAx>
        <c:axId val="102585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02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60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2000"/>
        <c:crossesAt val="1"/>
        <c:crossBetween val="between"/>
      </c:valAx>
      <c:serAx>
        <c:axId val="101753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602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'Jul24'!$C$54:$AG$54</c:f>
              <c:numCache>
                <c:formatCode>0.0</c:formatCode>
                <c:ptCount val="31"/>
                <c:pt idx="0">
                  <c:v>58.6</c:v>
                </c:pt>
                <c:pt idx="1">
                  <c:v>53.6</c:v>
                </c:pt>
                <c:pt idx="2">
                  <c:v>35.9</c:v>
                </c:pt>
                <c:pt idx="3">
                  <c:v>79</c:v>
                </c:pt>
                <c:pt idx="4">
                  <c:v>83.2</c:v>
                </c:pt>
                <c:pt idx="5">
                  <c:v>34.5</c:v>
                </c:pt>
                <c:pt idx="6">
                  <c:v>42.5</c:v>
                </c:pt>
                <c:pt idx="7">
                  <c:v>92.7</c:v>
                </c:pt>
                <c:pt idx="8">
                  <c:v>84.4</c:v>
                </c:pt>
                <c:pt idx="9">
                  <c:v>56.3</c:v>
                </c:pt>
                <c:pt idx="10">
                  <c:v>72.400000000000006</c:v>
                </c:pt>
                <c:pt idx="11">
                  <c:v>34.6</c:v>
                </c:pt>
                <c:pt idx="12">
                  <c:v>62.3</c:v>
                </c:pt>
                <c:pt idx="13">
                  <c:v>60.6</c:v>
                </c:pt>
                <c:pt idx="14">
                  <c:v>57.2</c:v>
                </c:pt>
                <c:pt idx="15">
                  <c:v>60.2</c:v>
                </c:pt>
                <c:pt idx="16">
                  <c:v>66.099999999999994</c:v>
                </c:pt>
                <c:pt idx="17">
                  <c:v>85.3</c:v>
                </c:pt>
                <c:pt idx="18">
                  <c:v>66.900000000000006</c:v>
                </c:pt>
                <c:pt idx="19">
                  <c:v>82.2</c:v>
                </c:pt>
                <c:pt idx="20">
                  <c:v>55.3</c:v>
                </c:pt>
                <c:pt idx="21">
                  <c:v>43.9</c:v>
                </c:pt>
                <c:pt idx="22">
                  <c:v>79.5</c:v>
                </c:pt>
                <c:pt idx="23">
                  <c:v>78.3</c:v>
                </c:pt>
                <c:pt idx="24">
                  <c:v>82.3</c:v>
                </c:pt>
                <c:pt idx="25">
                  <c:v>81.8</c:v>
                </c:pt>
                <c:pt idx="26">
                  <c:v>64.3</c:v>
                </c:pt>
                <c:pt idx="27">
                  <c:v>81.099999999999994</c:v>
                </c:pt>
                <c:pt idx="28">
                  <c:v>83.2</c:v>
                </c:pt>
                <c:pt idx="29">
                  <c:v>77.5</c:v>
                </c:pt>
                <c:pt idx="30">
                  <c:v>45.6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'Jul24'!$C$55:$AG$55</c:f>
              <c:numCache>
                <c:formatCode>0.0</c:formatCode>
                <c:ptCount val="31"/>
                <c:pt idx="0">
                  <c:v>52.3</c:v>
                </c:pt>
                <c:pt idx="1">
                  <c:v>47.9</c:v>
                </c:pt>
                <c:pt idx="2">
                  <c:v>32.700000000000003</c:v>
                </c:pt>
                <c:pt idx="3">
                  <c:v>69.099999999999994</c:v>
                </c:pt>
                <c:pt idx="4">
                  <c:v>73.2</c:v>
                </c:pt>
                <c:pt idx="5">
                  <c:v>31.4</c:v>
                </c:pt>
                <c:pt idx="6">
                  <c:v>38</c:v>
                </c:pt>
                <c:pt idx="7">
                  <c:v>79.099999999999994</c:v>
                </c:pt>
                <c:pt idx="8">
                  <c:v>73.599999999999994</c:v>
                </c:pt>
                <c:pt idx="9">
                  <c:v>49.4</c:v>
                </c:pt>
                <c:pt idx="10">
                  <c:v>63.9</c:v>
                </c:pt>
                <c:pt idx="11">
                  <c:v>31.7</c:v>
                </c:pt>
                <c:pt idx="12">
                  <c:v>54.2</c:v>
                </c:pt>
                <c:pt idx="13">
                  <c:v>54.2</c:v>
                </c:pt>
                <c:pt idx="14">
                  <c:v>51.2</c:v>
                </c:pt>
                <c:pt idx="15">
                  <c:v>53.6</c:v>
                </c:pt>
                <c:pt idx="16">
                  <c:v>58.8</c:v>
                </c:pt>
                <c:pt idx="17">
                  <c:v>74.099999999999994</c:v>
                </c:pt>
                <c:pt idx="18">
                  <c:v>59.1</c:v>
                </c:pt>
                <c:pt idx="19">
                  <c:v>71.400000000000006</c:v>
                </c:pt>
                <c:pt idx="20">
                  <c:v>48.8</c:v>
                </c:pt>
                <c:pt idx="21">
                  <c:v>40</c:v>
                </c:pt>
                <c:pt idx="22">
                  <c:v>70.400000000000006</c:v>
                </c:pt>
                <c:pt idx="23">
                  <c:v>68.5</c:v>
                </c:pt>
                <c:pt idx="24">
                  <c:v>71.7</c:v>
                </c:pt>
                <c:pt idx="25">
                  <c:v>71.599999999999994</c:v>
                </c:pt>
                <c:pt idx="26">
                  <c:v>56.6</c:v>
                </c:pt>
                <c:pt idx="27">
                  <c:v>70.400000000000006</c:v>
                </c:pt>
                <c:pt idx="28">
                  <c:v>72.400000000000006</c:v>
                </c:pt>
                <c:pt idx="29">
                  <c:v>67.900000000000006</c:v>
                </c:pt>
                <c:pt idx="30">
                  <c:v>41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'Jul24'!$C$56:$AG$56</c:f>
              <c:numCache>
                <c:formatCode>0.0</c:formatCode>
                <c:ptCount val="31"/>
                <c:pt idx="0">
                  <c:v>59.5</c:v>
                </c:pt>
                <c:pt idx="1">
                  <c:v>55.8</c:v>
                </c:pt>
                <c:pt idx="2">
                  <c:v>38.700000000000003</c:v>
                </c:pt>
                <c:pt idx="3">
                  <c:v>82.4</c:v>
                </c:pt>
                <c:pt idx="4">
                  <c:v>85.9</c:v>
                </c:pt>
                <c:pt idx="5">
                  <c:v>36</c:v>
                </c:pt>
                <c:pt idx="6">
                  <c:v>43.8</c:v>
                </c:pt>
                <c:pt idx="7">
                  <c:v>90.7</c:v>
                </c:pt>
                <c:pt idx="8">
                  <c:v>85.2</c:v>
                </c:pt>
                <c:pt idx="9">
                  <c:v>54.4</c:v>
                </c:pt>
                <c:pt idx="10">
                  <c:v>73.900000000000006</c:v>
                </c:pt>
                <c:pt idx="11">
                  <c:v>36.5</c:v>
                </c:pt>
                <c:pt idx="12">
                  <c:v>61.3</c:v>
                </c:pt>
                <c:pt idx="13">
                  <c:v>65.400000000000006</c:v>
                </c:pt>
                <c:pt idx="14">
                  <c:v>60.3</c:v>
                </c:pt>
                <c:pt idx="15">
                  <c:v>61.5</c:v>
                </c:pt>
                <c:pt idx="16">
                  <c:v>67</c:v>
                </c:pt>
                <c:pt idx="17">
                  <c:v>85.1</c:v>
                </c:pt>
                <c:pt idx="18">
                  <c:v>71.3</c:v>
                </c:pt>
                <c:pt idx="19">
                  <c:v>82.1</c:v>
                </c:pt>
                <c:pt idx="20">
                  <c:v>57.8</c:v>
                </c:pt>
                <c:pt idx="21">
                  <c:v>47.2</c:v>
                </c:pt>
                <c:pt idx="22">
                  <c:v>81.3</c:v>
                </c:pt>
                <c:pt idx="23">
                  <c:v>77.8</c:v>
                </c:pt>
                <c:pt idx="24">
                  <c:v>82.2</c:v>
                </c:pt>
                <c:pt idx="25">
                  <c:v>81.5</c:v>
                </c:pt>
                <c:pt idx="26">
                  <c:v>66.5</c:v>
                </c:pt>
                <c:pt idx="27">
                  <c:v>80.599999999999994</c:v>
                </c:pt>
                <c:pt idx="28">
                  <c:v>82.5</c:v>
                </c:pt>
                <c:pt idx="29">
                  <c:v>77.5</c:v>
                </c:pt>
                <c:pt idx="30">
                  <c:v>49.4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'Jul24'!$C$57:$AG$57</c:f>
              <c:numCache>
                <c:formatCode>0.0</c:formatCode>
                <c:ptCount val="31"/>
                <c:pt idx="0">
                  <c:v>32</c:v>
                </c:pt>
                <c:pt idx="1">
                  <c:v>30</c:v>
                </c:pt>
                <c:pt idx="2">
                  <c:v>20</c:v>
                </c:pt>
                <c:pt idx="3">
                  <c:v>44.1</c:v>
                </c:pt>
                <c:pt idx="4">
                  <c:v>48.6</c:v>
                </c:pt>
                <c:pt idx="5">
                  <c:v>19.7</c:v>
                </c:pt>
                <c:pt idx="6">
                  <c:v>22.1</c:v>
                </c:pt>
                <c:pt idx="7">
                  <c:v>50.9</c:v>
                </c:pt>
                <c:pt idx="8">
                  <c:v>47.9</c:v>
                </c:pt>
                <c:pt idx="9">
                  <c:v>25.6</c:v>
                </c:pt>
                <c:pt idx="10">
                  <c:v>38.6</c:v>
                </c:pt>
                <c:pt idx="11">
                  <c:v>20.100000000000001</c:v>
                </c:pt>
                <c:pt idx="12">
                  <c:v>31.5</c:v>
                </c:pt>
                <c:pt idx="13">
                  <c:v>41.4</c:v>
                </c:pt>
                <c:pt idx="14">
                  <c:v>30.6</c:v>
                </c:pt>
                <c:pt idx="15">
                  <c:v>33.5</c:v>
                </c:pt>
                <c:pt idx="16">
                  <c:v>34.799999999999997</c:v>
                </c:pt>
                <c:pt idx="17">
                  <c:v>47.4</c:v>
                </c:pt>
                <c:pt idx="18">
                  <c:v>42.7</c:v>
                </c:pt>
                <c:pt idx="19">
                  <c:v>45.9</c:v>
                </c:pt>
                <c:pt idx="20">
                  <c:v>30.4</c:v>
                </c:pt>
                <c:pt idx="21">
                  <c:v>24.2</c:v>
                </c:pt>
                <c:pt idx="22">
                  <c:v>42.2</c:v>
                </c:pt>
                <c:pt idx="23">
                  <c:v>41.8</c:v>
                </c:pt>
                <c:pt idx="24">
                  <c:v>46.7</c:v>
                </c:pt>
                <c:pt idx="25">
                  <c:v>44.9</c:v>
                </c:pt>
                <c:pt idx="26">
                  <c:v>39</c:v>
                </c:pt>
                <c:pt idx="27">
                  <c:v>39.799999999999997</c:v>
                </c:pt>
                <c:pt idx="28">
                  <c:v>42.6</c:v>
                </c:pt>
                <c:pt idx="29">
                  <c:v>43.5</c:v>
                </c:pt>
                <c:pt idx="30">
                  <c:v>32.1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60624"/>
        <c:axId val="1025863368"/>
      </c:barChart>
      <c:catAx>
        <c:axId val="102586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3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63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062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'Aug24'!$C$3:$AG$3</c:f>
              <c:numCache>
                <c:formatCode>0.0</c:formatCode>
                <c:ptCount val="31"/>
                <c:pt idx="0">
                  <c:v>48.4</c:v>
                </c:pt>
                <c:pt idx="1">
                  <c:v>77.7</c:v>
                </c:pt>
                <c:pt idx="2">
                  <c:v>42.1</c:v>
                </c:pt>
                <c:pt idx="3">
                  <c:v>47.6</c:v>
                </c:pt>
                <c:pt idx="4">
                  <c:v>36.299999999999997</c:v>
                </c:pt>
                <c:pt idx="5">
                  <c:v>38.6</c:v>
                </c:pt>
                <c:pt idx="6">
                  <c:v>49.2</c:v>
                </c:pt>
                <c:pt idx="7">
                  <c:v>48.2</c:v>
                </c:pt>
                <c:pt idx="8">
                  <c:v>41</c:v>
                </c:pt>
                <c:pt idx="9">
                  <c:v>37.200000000000003</c:v>
                </c:pt>
                <c:pt idx="10">
                  <c:v>36.700000000000003</c:v>
                </c:pt>
                <c:pt idx="11">
                  <c:v>36.9</c:v>
                </c:pt>
                <c:pt idx="12">
                  <c:v>36.5</c:v>
                </c:pt>
                <c:pt idx="13">
                  <c:v>52.5</c:v>
                </c:pt>
                <c:pt idx="14">
                  <c:v>37.6</c:v>
                </c:pt>
                <c:pt idx="15">
                  <c:v>39</c:v>
                </c:pt>
                <c:pt idx="16">
                  <c:v>21.9</c:v>
                </c:pt>
                <c:pt idx="17">
                  <c:v>39.799999999999997</c:v>
                </c:pt>
                <c:pt idx="18">
                  <c:v>48.6</c:v>
                </c:pt>
                <c:pt idx="19">
                  <c:v>44.4</c:v>
                </c:pt>
                <c:pt idx="20">
                  <c:v>50.7</c:v>
                </c:pt>
                <c:pt idx="21">
                  <c:v>37.200000000000003</c:v>
                </c:pt>
                <c:pt idx="22">
                  <c:v>35.9</c:v>
                </c:pt>
                <c:pt idx="23">
                  <c:v>39.200000000000003</c:v>
                </c:pt>
                <c:pt idx="24">
                  <c:v>11.4</c:v>
                </c:pt>
                <c:pt idx="25">
                  <c:v>15.6</c:v>
                </c:pt>
                <c:pt idx="26">
                  <c:v>36.799999999999997</c:v>
                </c:pt>
                <c:pt idx="27">
                  <c:v>35.299999999999997</c:v>
                </c:pt>
                <c:pt idx="28">
                  <c:v>34.9</c:v>
                </c:pt>
                <c:pt idx="29">
                  <c:v>39.5</c:v>
                </c:pt>
                <c:pt idx="30">
                  <c:v>35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'Aug24'!$C$4:$AG$4</c:f>
              <c:numCache>
                <c:formatCode>0.0</c:formatCode>
                <c:ptCount val="31"/>
                <c:pt idx="0">
                  <c:v>187.1</c:v>
                </c:pt>
                <c:pt idx="1">
                  <c:v>266.7</c:v>
                </c:pt>
                <c:pt idx="2">
                  <c:v>269</c:v>
                </c:pt>
                <c:pt idx="3">
                  <c:v>231.29999999999998</c:v>
                </c:pt>
                <c:pt idx="4">
                  <c:v>279.3</c:v>
                </c:pt>
                <c:pt idx="5">
                  <c:v>274.2</c:v>
                </c:pt>
                <c:pt idx="6">
                  <c:v>177.4</c:v>
                </c:pt>
                <c:pt idx="7">
                  <c:v>213.00000000000003</c:v>
                </c:pt>
                <c:pt idx="8">
                  <c:v>284</c:v>
                </c:pt>
                <c:pt idx="9">
                  <c:v>281.8</c:v>
                </c:pt>
                <c:pt idx="10">
                  <c:v>273.5</c:v>
                </c:pt>
                <c:pt idx="11">
                  <c:v>197.8</c:v>
                </c:pt>
                <c:pt idx="12">
                  <c:v>273.29999999999995</c:v>
                </c:pt>
                <c:pt idx="13">
                  <c:v>207</c:v>
                </c:pt>
                <c:pt idx="14">
                  <c:v>276.09999999999997</c:v>
                </c:pt>
                <c:pt idx="15">
                  <c:v>239.2</c:v>
                </c:pt>
                <c:pt idx="16">
                  <c:v>109.69999999999999</c:v>
                </c:pt>
                <c:pt idx="17">
                  <c:v>91.7</c:v>
                </c:pt>
                <c:pt idx="18">
                  <c:v>176.8</c:v>
                </c:pt>
                <c:pt idx="19">
                  <c:v>243.20000000000002</c:v>
                </c:pt>
                <c:pt idx="20">
                  <c:v>162.20000000000002</c:v>
                </c:pt>
                <c:pt idx="21">
                  <c:v>269.39999999999998</c:v>
                </c:pt>
                <c:pt idx="22">
                  <c:v>264.8</c:v>
                </c:pt>
                <c:pt idx="23">
                  <c:v>252.3</c:v>
                </c:pt>
                <c:pt idx="24">
                  <c:v>63.5</c:v>
                </c:pt>
                <c:pt idx="25">
                  <c:v>79.5</c:v>
                </c:pt>
                <c:pt idx="26">
                  <c:v>261.5</c:v>
                </c:pt>
                <c:pt idx="27">
                  <c:v>252.79999999999998</c:v>
                </c:pt>
                <c:pt idx="28">
                  <c:v>244.89999999999998</c:v>
                </c:pt>
                <c:pt idx="29">
                  <c:v>218.1</c:v>
                </c:pt>
                <c:pt idx="30">
                  <c:v>220.09999999999997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56704"/>
        <c:axId val="1025857096"/>
        <c:axId val="1017521696"/>
      </c:bar3DChart>
      <c:catAx>
        <c:axId val="102585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70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57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6704"/>
        <c:crossesAt val="1"/>
        <c:crossBetween val="between"/>
      </c:valAx>
      <c:serAx>
        <c:axId val="101752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570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'Aug24'!$C$54:$AG$54</c:f>
              <c:numCache>
                <c:formatCode>0.0</c:formatCode>
                <c:ptCount val="31"/>
                <c:pt idx="0">
                  <c:v>53.9</c:v>
                </c:pt>
                <c:pt idx="1">
                  <c:v>77.7</c:v>
                </c:pt>
                <c:pt idx="2">
                  <c:v>79.3</c:v>
                </c:pt>
                <c:pt idx="3">
                  <c:v>66.5</c:v>
                </c:pt>
                <c:pt idx="4">
                  <c:v>82</c:v>
                </c:pt>
                <c:pt idx="5">
                  <c:v>75.599999999999994</c:v>
                </c:pt>
                <c:pt idx="6">
                  <c:v>52.6</c:v>
                </c:pt>
                <c:pt idx="7">
                  <c:v>60.6</c:v>
                </c:pt>
                <c:pt idx="8">
                  <c:v>79.7</c:v>
                </c:pt>
                <c:pt idx="9">
                  <c:v>78.900000000000006</c:v>
                </c:pt>
                <c:pt idx="10">
                  <c:v>76.2</c:v>
                </c:pt>
                <c:pt idx="11">
                  <c:v>51.7</c:v>
                </c:pt>
                <c:pt idx="12">
                  <c:v>76.099999999999994</c:v>
                </c:pt>
                <c:pt idx="13">
                  <c:v>57.1</c:v>
                </c:pt>
                <c:pt idx="14">
                  <c:v>75.599999999999994</c:v>
                </c:pt>
                <c:pt idx="15">
                  <c:v>63.3</c:v>
                </c:pt>
                <c:pt idx="16">
                  <c:v>29.5</c:v>
                </c:pt>
                <c:pt idx="17">
                  <c:v>24.2</c:v>
                </c:pt>
                <c:pt idx="18">
                  <c:v>46.9</c:v>
                </c:pt>
                <c:pt idx="19">
                  <c:v>67.400000000000006</c:v>
                </c:pt>
                <c:pt idx="20">
                  <c:v>45.5</c:v>
                </c:pt>
                <c:pt idx="21">
                  <c:v>74.900000000000006</c:v>
                </c:pt>
                <c:pt idx="22">
                  <c:v>73.599999999999994</c:v>
                </c:pt>
                <c:pt idx="23">
                  <c:v>69.2</c:v>
                </c:pt>
                <c:pt idx="24">
                  <c:v>16.2</c:v>
                </c:pt>
                <c:pt idx="25">
                  <c:v>20.7</c:v>
                </c:pt>
                <c:pt idx="26">
                  <c:v>73.599999999999994</c:v>
                </c:pt>
                <c:pt idx="27">
                  <c:v>70.2</c:v>
                </c:pt>
                <c:pt idx="28">
                  <c:v>67.7</c:v>
                </c:pt>
                <c:pt idx="29">
                  <c:v>59.7</c:v>
                </c:pt>
                <c:pt idx="30">
                  <c:v>59.4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'Aug24'!$C$55:$AG$55</c:f>
              <c:numCache>
                <c:formatCode>0.0</c:formatCode>
                <c:ptCount val="31"/>
                <c:pt idx="0">
                  <c:v>48.1</c:v>
                </c:pt>
                <c:pt idx="1">
                  <c:v>68.099999999999994</c:v>
                </c:pt>
                <c:pt idx="2">
                  <c:v>69.400000000000006</c:v>
                </c:pt>
                <c:pt idx="3">
                  <c:v>59.2</c:v>
                </c:pt>
                <c:pt idx="4">
                  <c:v>71.3</c:v>
                </c:pt>
                <c:pt idx="5">
                  <c:v>78.900000000000006</c:v>
                </c:pt>
                <c:pt idx="6">
                  <c:v>54.3</c:v>
                </c:pt>
                <c:pt idx="7">
                  <c:v>63.7</c:v>
                </c:pt>
                <c:pt idx="8">
                  <c:v>82</c:v>
                </c:pt>
                <c:pt idx="9">
                  <c:v>81.3</c:v>
                </c:pt>
                <c:pt idx="10">
                  <c:v>78.8</c:v>
                </c:pt>
                <c:pt idx="11">
                  <c:v>55.1</c:v>
                </c:pt>
                <c:pt idx="12">
                  <c:v>79.099999999999994</c:v>
                </c:pt>
                <c:pt idx="13">
                  <c:v>60.6</c:v>
                </c:pt>
                <c:pt idx="14">
                  <c:v>80.3</c:v>
                </c:pt>
                <c:pt idx="15">
                  <c:v>67.900000000000006</c:v>
                </c:pt>
                <c:pt idx="16">
                  <c:v>32.299999999999997</c:v>
                </c:pt>
                <c:pt idx="17">
                  <c:v>27</c:v>
                </c:pt>
                <c:pt idx="18">
                  <c:v>50.6</c:v>
                </c:pt>
                <c:pt idx="19">
                  <c:v>70.7</c:v>
                </c:pt>
                <c:pt idx="20">
                  <c:v>48.4</c:v>
                </c:pt>
                <c:pt idx="21">
                  <c:v>78.400000000000006</c:v>
                </c:pt>
                <c:pt idx="22">
                  <c:v>77.2</c:v>
                </c:pt>
                <c:pt idx="23">
                  <c:v>73.400000000000006</c:v>
                </c:pt>
                <c:pt idx="24">
                  <c:v>18.899999999999999</c:v>
                </c:pt>
                <c:pt idx="25">
                  <c:v>23.5</c:v>
                </c:pt>
                <c:pt idx="26">
                  <c:v>76.7</c:v>
                </c:pt>
                <c:pt idx="27">
                  <c:v>73.5</c:v>
                </c:pt>
                <c:pt idx="28">
                  <c:v>71.2</c:v>
                </c:pt>
                <c:pt idx="29">
                  <c:v>63.6</c:v>
                </c:pt>
                <c:pt idx="30">
                  <c:v>63.3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'Aug24'!$C$56:$AG$56</c:f>
              <c:numCache>
                <c:formatCode>0.0</c:formatCode>
                <c:ptCount val="31"/>
                <c:pt idx="0">
                  <c:v>55.5</c:v>
                </c:pt>
                <c:pt idx="1">
                  <c:v>78</c:v>
                </c:pt>
                <c:pt idx="2">
                  <c:v>79.3</c:v>
                </c:pt>
                <c:pt idx="3">
                  <c:v>68</c:v>
                </c:pt>
                <c:pt idx="4">
                  <c:v>80.8</c:v>
                </c:pt>
                <c:pt idx="5">
                  <c:v>75.3</c:v>
                </c:pt>
                <c:pt idx="6">
                  <c:v>48.5</c:v>
                </c:pt>
                <c:pt idx="7">
                  <c:v>60.3</c:v>
                </c:pt>
                <c:pt idx="8">
                  <c:v>77.900000000000006</c:v>
                </c:pt>
                <c:pt idx="9">
                  <c:v>77.3</c:v>
                </c:pt>
                <c:pt idx="10">
                  <c:v>75.2</c:v>
                </c:pt>
                <c:pt idx="11">
                  <c:v>56.3</c:v>
                </c:pt>
                <c:pt idx="12">
                  <c:v>75.099999999999994</c:v>
                </c:pt>
                <c:pt idx="13">
                  <c:v>57.2</c:v>
                </c:pt>
                <c:pt idx="14">
                  <c:v>76.099999999999994</c:v>
                </c:pt>
                <c:pt idx="15">
                  <c:v>67.599999999999994</c:v>
                </c:pt>
                <c:pt idx="16">
                  <c:v>31.9</c:v>
                </c:pt>
                <c:pt idx="17">
                  <c:v>26.8</c:v>
                </c:pt>
                <c:pt idx="18">
                  <c:v>51</c:v>
                </c:pt>
                <c:pt idx="19">
                  <c:v>67.2</c:v>
                </c:pt>
                <c:pt idx="20">
                  <c:v>45.4</c:v>
                </c:pt>
                <c:pt idx="21">
                  <c:v>73.7</c:v>
                </c:pt>
                <c:pt idx="22">
                  <c:v>72.3</c:v>
                </c:pt>
                <c:pt idx="23">
                  <c:v>69.2</c:v>
                </c:pt>
                <c:pt idx="24">
                  <c:v>18.600000000000001</c:v>
                </c:pt>
                <c:pt idx="25">
                  <c:v>23.2</c:v>
                </c:pt>
                <c:pt idx="26">
                  <c:v>71.900000000000006</c:v>
                </c:pt>
                <c:pt idx="27">
                  <c:v>69.099999999999994</c:v>
                </c:pt>
                <c:pt idx="28">
                  <c:v>67.3</c:v>
                </c:pt>
                <c:pt idx="29">
                  <c:v>60.7</c:v>
                </c:pt>
                <c:pt idx="30">
                  <c:v>61.2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'Aug24'!$C$57:$AG$57</c:f>
              <c:numCache>
                <c:formatCode>0.0</c:formatCode>
                <c:ptCount val="31"/>
                <c:pt idx="0">
                  <c:v>29.6</c:v>
                </c:pt>
                <c:pt idx="1">
                  <c:v>42.9</c:v>
                </c:pt>
                <c:pt idx="2">
                  <c:v>41</c:v>
                </c:pt>
                <c:pt idx="3">
                  <c:v>37.6</c:v>
                </c:pt>
                <c:pt idx="4">
                  <c:v>45.2</c:v>
                </c:pt>
                <c:pt idx="5">
                  <c:v>44.4</c:v>
                </c:pt>
                <c:pt idx="6">
                  <c:v>22</c:v>
                </c:pt>
                <c:pt idx="7">
                  <c:v>28.4</c:v>
                </c:pt>
                <c:pt idx="8">
                  <c:v>44.4</c:v>
                </c:pt>
                <c:pt idx="9">
                  <c:v>44.3</c:v>
                </c:pt>
                <c:pt idx="10">
                  <c:v>43.3</c:v>
                </c:pt>
                <c:pt idx="11">
                  <c:v>34.700000000000003</c:v>
                </c:pt>
                <c:pt idx="12">
                  <c:v>43</c:v>
                </c:pt>
                <c:pt idx="13">
                  <c:v>32.1</c:v>
                </c:pt>
                <c:pt idx="14">
                  <c:v>44.1</c:v>
                </c:pt>
                <c:pt idx="15">
                  <c:v>40.4</c:v>
                </c:pt>
                <c:pt idx="16">
                  <c:v>16</c:v>
                </c:pt>
                <c:pt idx="17">
                  <c:v>13.7</c:v>
                </c:pt>
                <c:pt idx="18">
                  <c:v>28.3</c:v>
                </c:pt>
                <c:pt idx="19">
                  <c:v>37.9</c:v>
                </c:pt>
                <c:pt idx="20">
                  <c:v>22.9</c:v>
                </c:pt>
                <c:pt idx="21">
                  <c:v>42.4</c:v>
                </c:pt>
                <c:pt idx="22">
                  <c:v>41.7</c:v>
                </c:pt>
                <c:pt idx="23">
                  <c:v>40.5</c:v>
                </c:pt>
                <c:pt idx="24">
                  <c:v>9.8000000000000007</c:v>
                </c:pt>
                <c:pt idx="25">
                  <c:v>12.1</c:v>
                </c:pt>
                <c:pt idx="26">
                  <c:v>39.299999999999997</c:v>
                </c:pt>
                <c:pt idx="27">
                  <c:v>40</c:v>
                </c:pt>
                <c:pt idx="28">
                  <c:v>38.700000000000003</c:v>
                </c:pt>
                <c:pt idx="29">
                  <c:v>34.1</c:v>
                </c:pt>
                <c:pt idx="30">
                  <c:v>36.200000000000003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61800"/>
        <c:axId val="1025855920"/>
      </c:barChart>
      <c:catAx>
        <c:axId val="102586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5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55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180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'Sep24'!$C$3:$AG$3</c:f>
              <c:numCache>
                <c:formatCode>0.0</c:formatCode>
                <c:ptCount val="31"/>
                <c:pt idx="0">
                  <c:v>36.799999999999997</c:v>
                </c:pt>
                <c:pt idx="1">
                  <c:v>46.5</c:v>
                </c:pt>
                <c:pt idx="2">
                  <c:v>49.7</c:v>
                </c:pt>
                <c:pt idx="3">
                  <c:v>47.6</c:v>
                </c:pt>
                <c:pt idx="4">
                  <c:v>16.399999999999999</c:v>
                </c:pt>
                <c:pt idx="5">
                  <c:v>42.7</c:v>
                </c:pt>
                <c:pt idx="6">
                  <c:v>39.6</c:v>
                </c:pt>
                <c:pt idx="7">
                  <c:v>17.899999999999999</c:v>
                </c:pt>
                <c:pt idx="8">
                  <c:v>32.1</c:v>
                </c:pt>
                <c:pt idx="9">
                  <c:v>48.5</c:v>
                </c:pt>
                <c:pt idx="10">
                  <c:v>20</c:v>
                </c:pt>
                <c:pt idx="11">
                  <c:v>41.1</c:v>
                </c:pt>
                <c:pt idx="12">
                  <c:v>50.9</c:v>
                </c:pt>
                <c:pt idx="13">
                  <c:v>49.5</c:v>
                </c:pt>
                <c:pt idx="14">
                  <c:v>37.9</c:v>
                </c:pt>
                <c:pt idx="15">
                  <c:v>44.3</c:v>
                </c:pt>
                <c:pt idx="16">
                  <c:v>51.4</c:v>
                </c:pt>
                <c:pt idx="17">
                  <c:v>30.3</c:v>
                </c:pt>
                <c:pt idx="18">
                  <c:v>43.7</c:v>
                </c:pt>
                <c:pt idx="19">
                  <c:v>35.6</c:v>
                </c:pt>
                <c:pt idx="20">
                  <c:v>32.9</c:v>
                </c:pt>
                <c:pt idx="21">
                  <c:v>36.799999999999997</c:v>
                </c:pt>
                <c:pt idx="22">
                  <c:v>11.7</c:v>
                </c:pt>
                <c:pt idx="23">
                  <c:v>40.799999999999997</c:v>
                </c:pt>
                <c:pt idx="24">
                  <c:v>42.4</c:v>
                </c:pt>
                <c:pt idx="25">
                  <c:v>10</c:v>
                </c:pt>
                <c:pt idx="26">
                  <c:v>44.1</c:v>
                </c:pt>
                <c:pt idx="27">
                  <c:v>12.8</c:v>
                </c:pt>
                <c:pt idx="28">
                  <c:v>35.700000000000003</c:v>
                </c:pt>
                <c:pt idx="29">
                  <c:v>39.700000000000003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'Sep24'!$C$4:$AG$4</c:f>
              <c:numCache>
                <c:formatCode>0.0</c:formatCode>
                <c:ptCount val="31"/>
                <c:pt idx="0">
                  <c:v>220.5</c:v>
                </c:pt>
                <c:pt idx="1">
                  <c:v>189.3</c:v>
                </c:pt>
                <c:pt idx="2">
                  <c:v>196.20000000000002</c:v>
                </c:pt>
                <c:pt idx="3">
                  <c:v>171.90000000000003</c:v>
                </c:pt>
                <c:pt idx="4">
                  <c:v>57.1</c:v>
                </c:pt>
                <c:pt idx="5">
                  <c:v>244.6</c:v>
                </c:pt>
                <c:pt idx="6">
                  <c:v>237.4</c:v>
                </c:pt>
                <c:pt idx="7">
                  <c:v>46.900000000000006</c:v>
                </c:pt>
                <c:pt idx="8">
                  <c:v>79.100000000000009</c:v>
                </c:pt>
                <c:pt idx="9">
                  <c:v>186.5</c:v>
                </c:pt>
                <c:pt idx="10">
                  <c:v>69.8</c:v>
                </c:pt>
                <c:pt idx="11">
                  <c:v>117.8</c:v>
                </c:pt>
                <c:pt idx="12">
                  <c:v>140.19999999999999</c:v>
                </c:pt>
                <c:pt idx="13">
                  <c:v>157.69999999999999</c:v>
                </c:pt>
                <c:pt idx="14">
                  <c:v>232.70000000000002</c:v>
                </c:pt>
                <c:pt idx="15">
                  <c:v>104.8</c:v>
                </c:pt>
                <c:pt idx="16">
                  <c:v>148.4</c:v>
                </c:pt>
                <c:pt idx="17">
                  <c:v>115.69999999999999</c:v>
                </c:pt>
                <c:pt idx="18">
                  <c:v>200.7</c:v>
                </c:pt>
                <c:pt idx="19">
                  <c:v>205.8</c:v>
                </c:pt>
                <c:pt idx="20">
                  <c:v>212.89999999999998</c:v>
                </c:pt>
                <c:pt idx="21">
                  <c:v>159.9</c:v>
                </c:pt>
                <c:pt idx="22">
                  <c:v>50.199999999999996</c:v>
                </c:pt>
                <c:pt idx="23">
                  <c:v>138.30000000000001</c:v>
                </c:pt>
                <c:pt idx="24">
                  <c:v>134.39999999999998</c:v>
                </c:pt>
                <c:pt idx="25">
                  <c:v>28.8</c:v>
                </c:pt>
                <c:pt idx="26">
                  <c:v>127.80000000000001</c:v>
                </c:pt>
                <c:pt idx="27">
                  <c:v>50.699999999999996</c:v>
                </c:pt>
                <c:pt idx="28">
                  <c:v>156.50000000000003</c:v>
                </c:pt>
                <c:pt idx="29">
                  <c:v>177.7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61408"/>
        <c:axId val="1025857488"/>
        <c:axId val="1017537384"/>
      </c:bar3DChart>
      <c:catAx>
        <c:axId val="102586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74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5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1408"/>
        <c:crossesAt val="1"/>
        <c:crossBetween val="between"/>
      </c:valAx>
      <c:serAx>
        <c:axId val="1017537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574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'Mai15'!$C$3:$AG$3</c:f>
              <c:numCache>
                <c:formatCode>0.0</c:formatCode>
                <c:ptCount val="31"/>
                <c:pt idx="0">
                  <c:v>13.987</c:v>
                </c:pt>
                <c:pt idx="1">
                  <c:v>46.948</c:v>
                </c:pt>
                <c:pt idx="2">
                  <c:v>43.67</c:v>
                </c:pt>
                <c:pt idx="3">
                  <c:v>52.576000000000001</c:v>
                </c:pt>
                <c:pt idx="4">
                  <c:v>49.018000000000001</c:v>
                </c:pt>
                <c:pt idx="5">
                  <c:v>53</c:v>
                </c:pt>
                <c:pt idx="6">
                  <c:v>47.631</c:v>
                </c:pt>
                <c:pt idx="7">
                  <c:v>52.994999999999997</c:v>
                </c:pt>
                <c:pt idx="8">
                  <c:v>51.951999999999998</c:v>
                </c:pt>
                <c:pt idx="9">
                  <c:v>47.540999999999997</c:v>
                </c:pt>
                <c:pt idx="10">
                  <c:v>46.52</c:v>
                </c:pt>
                <c:pt idx="11">
                  <c:v>44.972999999999999</c:v>
                </c:pt>
                <c:pt idx="12">
                  <c:v>50.859000000000002</c:v>
                </c:pt>
                <c:pt idx="13">
                  <c:v>52.572000000000003</c:v>
                </c:pt>
                <c:pt idx="14">
                  <c:v>20.558</c:v>
                </c:pt>
                <c:pt idx="15">
                  <c:v>52.875999999999998</c:v>
                </c:pt>
                <c:pt idx="16">
                  <c:v>52.747</c:v>
                </c:pt>
                <c:pt idx="17">
                  <c:v>44.457999999999998</c:v>
                </c:pt>
                <c:pt idx="18">
                  <c:v>24.646999999999998</c:v>
                </c:pt>
                <c:pt idx="19">
                  <c:v>18.600000000000001</c:v>
                </c:pt>
                <c:pt idx="20">
                  <c:v>45.185000000000002</c:v>
                </c:pt>
                <c:pt idx="21">
                  <c:v>52.951999999999998</c:v>
                </c:pt>
                <c:pt idx="22">
                  <c:v>45.295999999999999</c:v>
                </c:pt>
                <c:pt idx="23">
                  <c:v>52.933</c:v>
                </c:pt>
                <c:pt idx="24">
                  <c:v>52.981999999999999</c:v>
                </c:pt>
                <c:pt idx="25">
                  <c:v>52.956000000000003</c:v>
                </c:pt>
                <c:pt idx="26">
                  <c:v>52.997</c:v>
                </c:pt>
                <c:pt idx="27">
                  <c:v>46.185000000000002</c:v>
                </c:pt>
                <c:pt idx="28">
                  <c:v>51.546999999999997</c:v>
                </c:pt>
                <c:pt idx="29">
                  <c:v>53</c:v>
                </c:pt>
                <c:pt idx="30">
                  <c:v>52.527999999999999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'Mai15'!$C$4:$AG$4</c:f>
              <c:numCache>
                <c:formatCode>General</c:formatCode>
                <c:ptCount val="31"/>
                <c:pt idx="0">
                  <c:v>58.1</c:v>
                </c:pt>
                <c:pt idx="1">
                  <c:v>158.70000000000002</c:v>
                </c:pt>
                <c:pt idx="2">
                  <c:v>141.80000000000001</c:v>
                </c:pt>
                <c:pt idx="3">
                  <c:v>177</c:v>
                </c:pt>
                <c:pt idx="4">
                  <c:v>139.80000000000001</c:v>
                </c:pt>
                <c:pt idx="5">
                  <c:v>280.5</c:v>
                </c:pt>
                <c:pt idx="6">
                  <c:v>327.39999999999998</c:v>
                </c:pt>
                <c:pt idx="7">
                  <c:v>186.7</c:v>
                </c:pt>
                <c:pt idx="8">
                  <c:v>255.79999999999998</c:v>
                </c:pt>
                <c:pt idx="9">
                  <c:v>349.3</c:v>
                </c:pt>
                <c:pt idx="10">
                  <c:v>335.5</c:v>
                </c:pt>
                <c:pt idx="11">
                  <c:v>321.20000000000005</c:v>
                </c:pt>
                <c:pt idx="12">
                  <c:v>301.3</c:v>
                </c:pt>
                <c:pt idx="13">
                  <c:v>259.09999999999997</c:v>
                </c:pt>
                <c:pt idx="14">
                  <c:v>56.7</c:v>
                </c:pt>
                <c:pt idx="15">
                  <c:v>276.10000000000002</c:v>
                </c:pt>
                <c:pt idx="16">
                  <c:v>299.7</c:v>
                </c:pt>
                <c:pt idx="17">
                  <c:v>359.2</c:v>
                </c:pt>
                <c:pt idx="18">
                  <c:v>67.599999999999994</c:v>
                </c:pt>
                <c:pt idx="19">
                  <c:v>79.5</c:v>
                </c:pt>
                <c:pt idx="20">
                  <c:v>88.7</c:v>
                </c:pt>
                <c:pt idx="21">
                  <c:v>297.5</c:v>
                </c:pt>
                <c:pt idx="22">
                  <c:v>244.6</c:v>
                </c:pt>
                <c:pt idx="23">
                  <c:v>240.20000000000002</c:v>
                </c:pt>
                <c:pt idx="24">
                  <c:v>171.1</c:v>
                </c:pt>
                <c:pt idx="25">
                  <c:v>141.9</c:v>
                </c:pt>
                <c:pt idx="26">
                  <c:v>362.40000000000003</c:v>
                </c:pt>
                <c:pt idx="27">
                  <c:v>373.5</c:v>
                </c:pt>
                <c:pt idx="28">
                  <c:v>368.59999999999997</c:v>
                </c:pt>
                <c:pt idx="29">
                  <c:v>313.3</c:v>
                </c:pt>
                <c:pt idx="30">
                  <c:v>325.2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354240"/>
        <c:axId val="845355808"/>
        <c:axId val="989562768"/>
      </c:bar3DChart>
      <c:catAx>
        <c:axId val="84535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3558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35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354240"/>
        <c:crossesAt val="1"/>
        <c:crossBetween val="between"/>
      </c:valAx>
      <c:serAx>
        <c:axId val="98956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3558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'Sep24'!$C$54:$AG$54</c:f>
              <c:numCache>
                <c:formatCode>0.0</c:formatCode>
                <c:ptCount val="31"/>
                <c:pt idx="0">
                  <c:v>59.4</c:v>
                </c:pt>
                <c:pt idx="1">
                  <c:v>49.6</c:v>
                </c:pt>
                <c:pt idx="2">
                  <c:v>52.3</c:v>
                </c:pt>
                <c:pt idx="3">
                  <c:v>47.4</c:v>
                </c:pt>
                <c:pt idx="4">
                  <c:v>14.4</c:v>
                </c:pt>
                <c:pt idx="5">
                  <c:v>69.3</c:v>
                </c:pt>
                <c:pt idx="6">
                  <c:v>65.7</c:v>
                </c:pt>
                <c:pt idx="7">
                  <c:v>11.8</c:v>
                </c:pt>
                <c:pt idx="8">
                  <c:v>21.2</c:v>
                </c:pt>
                <c:pt idx="9">
                  <c:v>53</c:v>
                </c:pt>
                <c:pt idx="10">
                  <c:v>17.5</c:v>
                </c:pt>
                <c:pt idx="11">
                  <c:v>31.2</c:v>
                </c:pt>
                <c:pt idx="12">
                  <c:v>39.4</c:v>
                </c:pt>
                <c:pt idx="13">
                  <c:v>46.3</c:v>
                </c:pt>
                <c:pt idx="14">
                  <c:v>65.8</c:v>
                </c:pt>
                <c:pt idx="15">
                  <c:v>27.5</c:v>
                </c:pt>
                <c:pt idx="16">
                  <c:v>41.4</c:v>
                </c:pt>
                <c:pt idx="17">
                  <c:v>33.9</c:v>
                </c:pt>
                <c:pt idx="18">
                  <c:v>56.3</c:v>
                </c:pt>
                <c:pt idx="19">
                  <c:v>55.6</c:v>
                </c:pt>
                <c:pt idx="20">
                  <c:v>59.3</c:v>
                </c:pt>
                <c:pt idx="21">
                  <c:v>43.8</c:v>
                </c:pt>
                <c:pt idx="22">
                  <c:v>12.5</c:v>
                </c:pt>
                <c:pt idx="23">
                  <c:v>39.200000000000003</c:v>
                </c:pt>
                <c:pt idx="24">
                  <c:v>35.4</c:v>
                </c:pt>
                <c:pt idx="25">
                  <c:v>6.8</c:v>
                </c:pt>
                <c:pt idx="26">
                  <c:v>35.700000000000003</c:v>
                </c:pt>
                <c:pt idx="27">
                  <c:v>12.8</c:v>
                </c:pt>
                <c:pt idx="28">
                  <c:v>41.5</c:v>
                </c:pt>
                <c:pt idx="29">
                  <c:v>48.6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'Sep24'!$C$55:$AG$55</c:f>
              <c:numCache>
                <c:formatCode>0.0</c:formatCode>
                <c:ptCount val="31"/>
                <c:pt idx="0">
                  <c:v>63.9</c:v>
                </c:pt>
                <c:pt idx="1">
                  <c:v>53.8</c:v>
                </c:pt>
                <c:pt idx="2">
                  <c:v>56.8</c:v>
                </c:pt>
                <c:pt idx="3">
                  <c:v>51</c:v>
                </c:pt>
                <c:pt idx="4">
                  <c:v>17</c:v>
                </c:pt>
                <c:pt idx="5">
                  <c:v>72.3</c:v>
                </c:pt>
                <c:pt idx="6">
                  <c:v>69.099999999999994</c:v>
                </c:pt>
                <c:pt idx="7">
                  <c:v>14.1</c:v>
                </c:pt>
                <c:pt idx="8">
                  <c:v>24</c:v>
                </c:pt>
                <c:pt idx="9">
                  <c:v>55.5</c:v>
                </c:pt>
                <c:pt idx="10">
                  <c:v>20.3</c:v>
                </c:pt>
                <c:pt idx="11">
                  <c:v>34.4</c:v>
                </c:pt>
                <c:pt idx="12">
                  <c:v>42</c:v>
                </c:pt>
                <c:pt idx="13">
                  <c:v>47.9</c:v>
                </c:pt>
                <c:pt idx="14">
                  <c:v>68.2</c:v>
                </c:pt>
                <c:pt idx="15">
                  <c:v>30.5</c:v>
                </c:pt>
                <c:pt idx="16">
                  <c:v>44.5</c:v>
                </c:pt>
                <c:pt idx="17">
                  <c:v>35.299999999999997</c:v>
                </c:pt>
                <c:pt idx="18">
                  <c:v>60.2</c:v>
                </c:pt>
                <c:pt idx="19">
                  <c:v>59.3</c:v>
                </c:pt>
                <c:pt idx="20">
                  <c:v>62.3</c:v>
                </c:pt>
                <c:pt idx="21">
                  <c:v>47.4</c:v>
                </c:pt>
                <c:pt idx="22">
                  <c:v>14.9</c:v>
                </c:pt>
                <c:pt idx="23">
                  <c:v>42.6</c:v>
                </c:pt>
                <c:pt idx="24">
                  <c:v>38.799999999999997</c:v>
                </c:pt>
                <c:pt idx="25">
                  <c:v>8.8000000000000007</c:v>
                </c:pt>
                <c:pt idx="26">
                  <c:v>38.700000000000003</c:v>
                </c:pt>
                <c:pt idx="27">
                  <c:v>15.2</c:v>
                </c:pt>
                <c:pt idx="28">
                  <c:v>44.9</c:v>
                </c:pt>
                <c:pt idx="29">
                  <c:v>52.4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'Sep24'!$C$56:$AG$56</c:f>
              <c:numCache>
                <c:formatCode>0.0</c:formatCode>
                <c:ptCount val="31"/>
                <c:pt idx="0">
                  <c:v>61.6</c:v>
                </c:pt>
                <c:pt idx="1">
                  <c:v>53.2</c:v>
                </c:pt>
                <c:pt idx="2">
                  <c:v>54.7</c:v>
                </c:pt>
                <c:pt idx="3">
                  <c:v>48.7</c:v>
                </c:pt>
                <c:pt idx="4">
                  <c:v>16.8</c:v>
                </c:pt>
                <c:pt idx="5">
                  <c:v>67.5</c:v>
                </c:pt>
                <c:pt idx="6">
                  <c:v>64.5</c:v>
                </c:pt>
                <c:pt idx="7">
                  <c:v>13.8</c:v>
                </c:pt>
                <c:pt idx="8">
                  <c:v>22.7</c:v>
                </c:pt>
                <c:pt idx="9">
                  <c:v>51.3</c:v>
                </c:pt>
                <c:pt idx="10">
                  <c:v>20.100000000000001</c:v>
                </c:pt>
                <c:pt idx="11">
                  <c:v>33.700000000000003</c:v>
                </c:pt>
                <c:pt idx="12">
                  <c:v>39.299999999999997</c:v>
                </c:pt>
                <c:pt idx="13">
                  <c:v>42.5</c:v>
                </c:pt>
                <c:pt idx="14">
                  <c:v>63.3</c:v>
                </c:pt>
                <c:pt idx="15">
                  <c:v>30.1</c:v>
                </c:pt>
                <c:pt idx="16">
                  <c:v>41.6</c:v>
                </c:pt>
                <c:pt idx="17">
                  <c:v>31.6</c:v>
                </c:pt>
                <c:pt idx="18">
                  <c:v>56.7</c:v>
                </c:pt>
                <c:pt idx="19">
                  <c:v>57.1</c:v>
                </c:pt>
                <c:pt idx="20">
                  <c:v>58</c:v>
                </c:pt>
                <c:pt idx="21">
                  <c:v>45.3</c:v>
                </c:pt>
                <c:pt idx="22">
                  <c:v>14.9</c:v>
                </c:pt>
                <c:pt idx="23">
                  <c:v>38.4</c:v>
                </c:pt>
                <c:pt idx="24">
                  <c:v>38.5</c:v>
                </c:pt>
                <c:pt idx="25">
                  <c:v>8.5</c:v>
                </c:pt>
                <c:pt idx="26">
                  <c:v>36.299999999999997</c:v>
                </c:pt>
                <c:pt idx="27">
                  <c:v>14.9</c:v>
                </c:pt>
                <c:pt idx="28">
                  <c:v>44.2</c:v>
                </c:pt>
                <c:pt idx="29">
                  <c:v>50.5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'Sep24'!$C$57:$AG$57</c:f>
              <c:numCache>
                <c:formatCode>0.0</c:formatCode>
                <c:ptCount val="31"/>
                <c:pt idx="0">
                  <c:v>35.6</c:v>
                </c:pt>
                <c:pt idx="1">
                  <c:v>32.700000000000003</c:v>
                </c:pt>
                <c:pt idx="2">
                  <c:v>32.4</c:v>
                </c:pt>
                <c:pt idx="3">
                  <c:v>24.8</c:v>
                </c:pt>
                <c:pt idx="4">
                  <c:v>8.9</c:v>
                </c:pt>
                <c:pt idx="5">
                  <c:v>35.5</c:v>
                </c:pt>
                <c:pt idx="6">
                  <c:v>38.1</c:v>
                </c:pt>
                <c:pt idx="7">
                  <c:v>7.2</c:v>
                </c:pt>
                <c:pt idx="8">
                  <c:v>11.2</c:v>
                </c:pt>
                <c:pt idx="9">
                  <c:v>26.7</c:v>
                </c:pt>
                <c:pt idx="10">
                  <c:v>11.9</c:v>
                </c:pt>
                <c:pt idx="11">
                  <c:v>18.5</c:v>
                </c:pt>
                <c:pt idx="12">
                  <c:v>19.5</c:v>
                </c:pt>
                <c:pt idx="13">
                  <c:v>21</c:v>
                </c:pt>
                <c:pt idx="14">
                  <c:v>35.4</c:v>
                </c:pt>
                <c:pt idx="15">
                  <c:v>16.7</c:v>
                </c:pt>
                <c:pt idx="16">
                  <c:v>20.9</c:v>
                </c:pt>
                <c:pt idx="17">
                  <c:v>14.9</c:v>
                </c:pt>
                <c:pt idx="18">
                  <c:v>27.5</c:v>
                </c:pt>
                <c:pt idx="19">
                  <c:v>33.799999999999997</c:v>
                </c:pt>
                <c:pt idx="20">
                  <c:v>33.299999999999997</c:v>
                </c:pt>
                <c:pt idx="21">
                  <c:v>23.4</c:v>
                </c:pt>
                <c:pt idx="22">
                  <c:v>7.9</c:v>
                </c:pt>
                <c:pt idx="23">
                  <c:v>18.100000000000001</c:v>
                </c:pt>
                <c:pt idx="24">
                  <c:v>21.7</c:v>
                </c:pt>
                <c:pt idx="25">
                  <c:v>4.7</c:v>
                </c:pt>
                <c:pt idx="26">
                  <c:v>17.100000000000001</c:v>
                </c:pt>
                <c:pt idx="27">
                  <c:v>7.8</c:v>
                </c:pt>
                <c:pt idx="28">
                  <c:v>25.9</c:v>
                </c:pt>
                <c:pt idx="29">
                  <c:v>26.2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62192"/>
        <c:axId val="1025862584"/>
      </c:barChart>
      <c:catAx>
        <c:axId val="102586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2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62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219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'Okt24'!$C$3:$AG$3</c:f>
              <c:numCache>
                <c:formatCode>0.0</c:formatCode>
                <c:ptCount val="31"/>
                <c:pt idx="0">
                  <c:v>13.5</c:v>
                </c:pt>
                <c:pt idx="1">
                  <c:v>42.8</c:v>
                </c:pt>
                <c:pt idx="2">
                  <c:v>22.6</c:v>
                </c:pt>
                <c:pt idx="3">
                  <c:v>24.1</c:v>
                </c:pt>
                <c:pt idx="4">
                  <c:v>45.8</c:v>
                </c:pt>
                <c:pt idx="5">
                  <c:v>36.5</c:v>
                </c:pt>
                <c:pt idx="6">
                  <c:v>44.5</c:v>
                </c:pt>
                <c:pt idx="7">
                  <c:v>23.6</c:v>
                </c:pt>
                <c:pt idx="8">
                  <c:v>42.4</c:v>
                </c:pt>
                <c:pt idx="9">
                  <c:v>43.2</c:v>
                </c:pt>
                <c:pt idx="10">
                  <c:v>41.4</c:v>
                </c:pt>
                <c:pt idx="11">
                  <c:v>40.1</c:v>
                </c:pt>
                <c:pt idx="12">
                  <c:v>36.200000000000003</c:v>
                </c:pt>
                <c:pt idx="13">
                  <c:v>39.200000000000003</c:v>
                </c:pt>
                <c:pt idx="14">
                  <c:v>21.6</c:v>
                </c:pt>
                <c:pt idx="15">
                  <c:v>37.299999999999997</c:v>
                </c:pt>
                <c:pt idx="16">
                  <c:v>29.5</c:v>
                </c:pt>
                <c:pt idx="17">
                  <c:v>24.6</c:v>
                </c:pt>
                <c:pt idx="18">
                  <c:v>15.6</c:v>
                </c:pt>
                <c:pt idx="19">
                  <c:v>29</c:v>
                </c:pt>
                <c:pt idx="20">
                  <c:v>27</c:v>
                </c:pt>
                <c:pt idx="21">
                  <c:v>30</c:v>
                </c:pt>
                <c:pt idx="22">
                  <c:v>12.6</c:v>
                </c:pt>
                <c:pt idx="23">
                  <c:v>10.9</c:v>
                </c:pt>
                <c:pt idx="24">
                  <c:v>30.5</c:v>
                </c:pt>
                <c:pt idx="25">
                  <c:v>35.9</c:v>
                </c:pt>
                <c:pt idx="26">
                  <c:v>25.9</c:v>
                </c:pt>
                <c:pt idx="27">
                  <c:v>25.1</c:v>
                </c:pt>
                <c:pt idx="28">
                  <c:v>24.7</c:v>
                </c:pt>
                <c:pt idx="29">
                  <c:v>33</c:v>
                </c:pt>
                <c:pt idx="30">
                  <c:v>11.6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'Okt24'!$C$4:$AG$4</c:f>
              <c:numCache>
                <c:formatCode>0.0</c:formatCode>
                <c:ptCount val="31"/>
                <c:pt idx="0">
                  <c:v>54.800000000000004</c:v>
                </c:pt>
                <c:pt idx="1">
                  <c:v>107.5</c:v>
                </c:pt>
                <c:pt idx="2">
                  <c:v>93.699999999999989</c:v>
                </c:pt>
                <c:pt idx="3">
                  <c:v>76.400000000000006</c:v>
                </c:pt>
                <c:pt idx="4">
                  <c:v>90.300000000000011</c:v>
                </c:pt>
                <c:pt idx="5">
                  <c:v>92.5</c:v>
                </c:pt>
                <c:pt idx="6">
                  <c:v>114</c:v>
                </c:pt>
                <c:pt idx="7">
                  <c:v>23.6</c:v>
                </c:pt>
                <c:pt idx="8">
                  <c:v>162.79999999999998</c:v>
                </c:pt>
                <c:pt idx="9">
                  <c:v>117.9</c:v>
                </c:pt>
                <c:pt idx="10">
                  <c:v>137.5</c:v>
                </c:pt>
                <c:pt idx="11">
                  <c:v>84.9</c:v>
                </c:pt>
                <c:pt idx="12">
                  <c:v>99.9</c:v>
                </c:pt>
                <c:pt idx="13">
                  <c:v>102.2</c:v>
                </c:pt>
                <c:pt idx="14">
                  <c:v>67.3</c:v>
                </c:pt>
                <c:pt idx="15">
                  <c:v>107.1</c:v>
                </c:pt>
                <c:pt idx="16">
                  <c:v>87.2</c:v>
                </c:pt>
                <c:pt idx="17">
                  <c:v>47.599999999999994</c:v>
                </c:pt>
                <c:pt idx="18">
                  <c:v>55.6</c:v>
                </c:pt>
                <c:pt idx="19">
                  <c:v>136.69999999999999</c:v>
                </c:pt>
                <c:pt idx="20">
                  <c:v>146.69999999999999</c:v>
                </c:pt>
                <c:pt idx="21">
                  <c:v>80</c:v>
                </c:pt>
                <c:pt idx="22">
                  <c:v>45.300000000000004</c:v>
                </c:pt>
                <c:pt idx="23">
                  <c:v>78.900000000000006</c:v>
                </c:pt>
                <c:pt idx="24">
                  <c:v>130.1</c:v>
                </c:pt>
                <c:pt idx="25">
                  <c:v>63.8</c:v>
                </c:pt>
                <c:pt idx="26">
                  <c:v>124.60000000000001</c:v>
                </c:pt>
                <c:pt idx="27">
                  <c:v>132.80000000000001</c:v>
                </c:pt>
                <c:pt idx="28">
                  <c:v>129.9</c:v>
                </c:pt>
                <c:pt idx="29">
                  <c:v>107.00000000000001</c:v>
                </c:pt>
                <c:pt idx="30">
                  <c:v>40.600000000000009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59056"/>
        <c:axId val="1025854352"/>
        <c:axId val="1017532296"/>
      </c:bar3DChart>
      <c:catAx>
        <c:axId val="102585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435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5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9056"/>
        <c:crossesAt val="1"/>
        <c:crossBetween val="between"/>
      </c:valAx>
      <c:serAx>
        <c:axId val="1017532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5435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'Okt24'!$C$54:$AG$54</c:f>
              <c:numCache>
                <c:formatCode>0.0</c:formatCode>
                <c:ptCount val="31"/>
                <c:pt idx="0">
                  <c:v>13.9</c:v>
                </c:pt>
                <c:pt idx="1">
                  <c:v>27.7</c:v>
                </c:pt>
                <c:pt idx="2">
                  <c:v>24.7</c:v>
                </c:pt>
                <c:pt idx="3">
                  <c:v>19.8</c:v>
                </c:pt>
                <c:pt idx="4">
                  <c:v>23.9</c:v>
                </c:pt>
                <c:pt idx="5">
                  <c:v>24.8</c:v>
                </c:pt>
                <c:pt idx="6">
                  <c:v>30.8</c:v>
                </c:pt>
                <c:pt idx="7">
                  <c:v>5.4</c:v>
                </c:pt>
                <c:pt idx="8">
                  <c:v>46.2</c:v>
                </c:pt>
                <c:pt idx="9">
                  <c:v>32.799999999999997</c:v>
                </c:pt>
                <c:pt idx="10">
                  <c:v>38.6</c:v>
                </c:pt>
                <c:pt idx="11">
                  <c:v>21.9</c:v>
                </c:pt>
                <c:pt idx="12">
                  <c:v>27.9</c:v>
                </c:pt>
                <c:pt idx="13">
                  <c:v>29.1</c:v>
                </c:pt>
                <c:pt idx="14">
                  <c:v>18.2</c:v>
                </c:pt>
                <c:pt idx="15">
                  <c:v>31.3</c:v>
                </c:pt>
                <c:pt idx="16">
                  <c:v>23.5</c:v>
                </c:pt>
                <c:pt idx="17">
                  <c:v>12.1</c:v>
                </c:pt>
                <c:pt idx="18">
                  <c:v>14.3</c:v>
                </c:pt>
                <c:pt idx="19">
                  <c:v>40.200000000000003</c:v>
                </c:pt>
                <c:pt idx="20">
                  <c:v>42.5</c:v>
                </c:pt>
                <c:pt idx="21">
                  <c:v>21.5</c:v>
                </c:pt>
                <c:pt idx="22">
                  <c:v>11.4</c:v>
                </c:pt>
                <c:pt idx="23">
                  <c:v>22</c:v>
                </c:pt>
                <c:pt idx="24">
                  <c:v>36.799999999999997</c:v>
                </c:pt>
                <c:pt idx="25">
                  <c:v>16.899999999999999</c:v>
                </c:pt>
                <c:pt idx="26">
                  <c:v>35.799999999999997</c:v>
                </c:pt>
                <c:pt idx="27">
                  <c:v>38.700000000000003</c:v>
                </c:pt>
                <c:pt idx="28">
                  <c:v>37.9</c:v>
                </c:pt>
                <c:pt idx="29">
                  <c:v>31.5</c:v>
                </c:pt>
                <c:pt idx="30">
                  <c:v>11.4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'Okt24'!$C$55:$AG$55</c:f>
              <c:numCache>
                <c:formatCode>0.0</c:formatCode>
                <c:ptCount val="31"/>
                <c:pt idx="0">
                  <c:v>16.3</c:v>
                </c:pt>
                <c:pt idx="1">
                  <c:v>30.7</c:v>
                </c:pt>
                <c:pt idx="2">
                  <c:v>27.5</c:v>
                </c:pt>
                <c:pt idx="3">
                  <c:v>22.4</c:v>
                </c:pt>
                <c:pt idx="4">
                  <c:v>26.5</c:v>
                </c:pt>
                <c:pt idx="5">
                  <c:v>27.7</c:v>
                </c:pt>
                <c:pt idx="6">
                  <c:v>33.799999999999997</c:v>
                </c:pt>
                <c:pt idx="7">
                  <c:v>7.2</c:v>
                </c:pt>
                <c:pt idx="8">
                  <c:v>49.4</c:v>
                </c:pt>
                <c:pt idx="9">
                  <c:v>35.700000000000003</c:v>
                </c:pt>
                <c:pt idx="10">
                  <c:v>41.8</c:v>
                </c:pt>
                <c:pt idx="11">
                  <c:v>24.5</c:v>
                </c:pt>
                <c:pt idx="12">
                  <c:v>30.5</c:v>
                </c:pt>
                <c:pt idx="13">
                  <c:v>31.8</c:v>
                </c:pt>
                <c:pt idx="14">
                  <c:v>20.6</c:v>
                </c:pt>
                <c:pt idx="15">
                  <c:v>33.5</c:v>
                </c:pt>
                <c:pt idx="16">
                  <c:v>26</c:v>
                </c:pt>
                <c:pt idx="17">
                  <c:v>14.2</c:v>
                </c:pt>
                <c:pt idx="18">
                  <c:v>16.5</c:v>
                </c:pt>
                <c:pt idx="19">
                  <c:v>43</c:v>
                </c:pt>
                <c:pt idx="20">
                  <c:v>45.7</c:v>
                </c:pt>
                <c:pt idx="21">
                  <c:v>23.9</c:v>
                </c:pt>
                <c:pt idx="22">
                  <c:v>13.5</c:v>
                </c:pt>
                <c:pt idx="23">
                  <c:v>24.5</c:v>
                </c:pt>
                <c:pt idx="24">
                  <c:v>40</c:v>
                </c:pt>
                <c:pt idx="25">
                  <c:v>19.2</c:v>
                </c:pt>
                <c:pt idx="26">
                  <c:v>38.700000000000003</c:v>
                </c:pt>
                <c:pt idx="27">
                  <c:v>41.6</c:v>
                </c:pt>
                <c:pt idx="28">
                  <c:v>40.799999999999997</c:v>
                </c:pt>
                <c:pt idx="29">
                  <c:v>33.9</c:v>
                </c:pt>
                <c:pt idx="30">
                  <c:v>13.3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'Okt24'!$C$56:$AG$56</c:f>
              <c:numCache>
                <c:formatCode>0.0</c:formatCode>
                <c:ptCount val="31"/>
                <c:pt idx="0">
                  <c:v>16.100000000000001</c:v>
                </c:pt>
                <c:pt idx="1">
                  <c:v>30.7</c:v>
                </c:pt>
                <c:pt idx="2">
                  <c:v>26.9</c:v>
                </c:pt>
                <c:pt idx="3">
                  <c:v>22.1</c:v>
                </c:pt>
                <c:pt idx="4">
                  <c:v>26</c:v>
                </c:pt>
                <c:pt idx="5">
                  <c:v>26.4</c:v>
                </c:pt>
                <c:pt idx="6">
                  <c:v>33.299999999999997</c:v>
                </c:pt>
                <c:pt idx="7">
                  <c:v>7.1</c:v>
                </c:pt>
                <c:pt idx="8">
                  <c:v>46</c:v>
                </c:pt>
                <c:pt idx="9">
                  <c:v>33.9</c:v>
                </c:pt>
                <c:pt idx="10">
                  <c:v>39.4</c:v>
                </c:pt>
                <c:pt idx="11">
                  <c:v>24.5</c:v>
                </c:pt>
                <c:pt idx="12">
                  <c:v>28</c:v>
                </c:pt>
                <c:pt idx="13">
                  <c:v>28.2</c:v>
                </c:pt>
                <c:pt idx="14">
                  <c:v>19.100000000000001</c:v>
                </c:pt>
                <c:pt idx="15">
                  <c:v>29</c:v>
                </c:pt>
                <c:pt idx="16">
                  <c:v>25.2</c:v>
                </c:pt>
                <c:pt idx="17">
                  <c:v>14</c:v>
                </c:pt>
                <c:pt idx="18">
                  <c:v>16.3</c:v>
                </c:pt>
                <c:pt idx="19">
                  <c:v>37.9</c:v>
                </c:pt>
                <c:pt idx="20">
                  <c:v>40.5</c:v>
                </c:pt>
                <c:pt idx="21">
                  <c:v>23.9</c:v>
                </c:pt>
                <c:pt idx="22">
                  <c:v>13.3</c:v>
                </c:pt>
                <c:pt idx="23">
                  <c:v>22.2</c:v>
                </c:pt>
                <c:pt idx="24">
                  <c:v>37.1</c:v>
                </c:pt>
                <c:pt idx="25">
                  <c:v>18.399999999999999</c:v>
                </c:pt>
                <c:pt idx="26">
                  <c:v>36.200000000000003</c:v>
                </c:pt>
                <c:pt idx="27">
                  <c:v>37.1</c:v>
                </c:pt>
                <c:pt idx="28">
                  <c:v>36.4</c:v>
                </c:pt>
                <c:pt idx="29">
                  <c:v>29.2</c:v>
                </c:pt>
                <c:pt idx="30">
                  <c:v>13.2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'Okt24'!$C$57:$AG$57</c:f>
              <c:numCache>
                <c:formatCode>0.0</c:formatCode>
                <c:ptCount val="31"/>
                <c:pt idx="0">
                  <c:v>8.5</c:v>
                </c:pt>
                <c:pt idx="1">
                  <c:v>18.399999999999999</c:v>
                </c:pt>
                <c:pt idx="2">
                  <c:v>14.6</c:v>
                </c:pt>
                <c:pt idx="3">
                  <c:v>12.1</c:v>
                </c:pt>
                <c:pt idx="4">
                  <c:v>13.9</c:v>
                </c:pt>
                <c:pt idx="5">
                  <c:v>13.6</c:v>
                </c:pt>
                <c:pt idx="6">
                  <c:v>16.100000000000001</c:v>
                </c:pt>
                <c:pt idx="7">
                  <c:v>3.9</c:v>
                </c:pt>
                <c:pt idx="8">
                  <c:v>21.2</c:v>
                </c:pt>
                <c:pt idx="9">
                  <c:v>15.5</c:v>
                </c:pt>
                <c:pt idx="10">
                  <c:v>17.7</c:v>
                </c:pt>
                <c:pt idx="11">
                  <c:v>14</c:v>
                </c:pt>
                <c:pt idx="12">
                  <c:v>13.5</c:v>
                </c:pt>
                <c:pt idx="13">
                  <c:v>13.1</c:v>
                </c:pt>
                <c:pt idx="14">
                  <c:v>9.4</c:v>
                </c:pt>
                <c:pt idx="15">
                  <c:v>13.3</c:v>
                </c:pt>
                <c:pt idx="16">
                  <c:v>12.5</c:v>
                </c:pt>
                <c:pt idx="17">
                  <c:v>7.3</c:v>
                </c:pt>
                <c:pt idx="18">
                  <c:v>8.5</c:v>
                </c:pt>
                <c:pt idx="19">
                  <c:v>15.6</c:v>
                </c:pt>
                <c:pt idx="20">
                  <c:v>18</c:v>
                </c:pt>
                <c:pt idx="21">
                  <c:v>10.7</c:v>
                </c:pt>
                <c:pt idx="22">
                  <c:v>7.1</c:v>
                </c:pt>
                <c:pt idx="23">
                  <c:v>10.199999999999999</c:v>
                </c:pt>
                <c:pt idx="24">
                  <c:v>16.2</c:v>
                </c:pt>
                <c:pt idx="25">
                  <c:v>9.3000000000000007</c:v>
                </c:pt>
                <c:pt idx="26">
                  <c:v>13.9</c:v>
                </c:pt>
                <c:pt idx="27">
                  <c:v>15.4</c:v>
                </c:pt>
                <c:pt idx="28">
                  <c:v>14.8</c:v>
                </c:pt>
                <c:pt idx="29">
                  <c:v>12.4</c:v>
                </c:pt>
                <c:pt idx="30">
                  <c:v>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52392"/>
        <c:axId val="1025854744"/>
      </c:barChart>
      <c:catAx>
        <c:axId val="1025852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4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547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239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'Nov24'!$C$3:$AG$3</c:f>
              <c:numCache>
                <c:formatCode>0.0</c:formatCode>
                <c:ptCount val="31"/>
                <c:pt idx="0">
                  <c:v>24.5</c:v>
                </c:pt>
                <c:pt idx="1">
                  <c:v>29.3</c:v>
                </c:pt>
                <c:pt idx="2">
                  <c:v>31.9</c:v>
                </c:pt>
                <c:pt idx="3">
                  <c:v>17.399999999999999</c:v>
                </c:pt>
                <c:pt idx="4">
                  <c:v>27</c:v>
                </c:pt>
                <c:pt idx="5">
                  <c:v>22.7</c:v>
                </c:pt>
                <c:pt idx="6">
                  <c:v>10.3</c:v>
                </c:pt>
                <c:pt idx="7">
                  <c:v>22.1</c:v>
                </c:pt>
                <c:pt idx="8">
                  <c:v>22.1</c:v>
                </c:pt>
                <c:pt idx="9">
                  <c:v>7.3</c:v>
                </c:pt>
                <c:pt idx="10">
                  <c:v>26.7</c:v>
                </c:pt>
                <c:pt idx="11">
                  <c:v>10.5</c:v>
                </c:pt>
                <c:pt idx="12">
                  <c:v>11.3</c:v>
                </c:pt>
                <c:pt idx="13">
                  <c:v>29.9</c:v>
                </c:pt>
                <c:pt idx="14">
                  <c:v>22.5</c:v>
                </c:pt>
                <c:pt idx="15">
                  <c:v>9.8000000000000007</c:v>
                </c:pt>
                <c:pt idx="16">
                  <c:v>22.5</c:v>
                </c:pt>
                <c:pt idx="17">
                  <c:v>20.399999999999999</c:v>
                </c:pt>
                <c:pt idx="18">
                  <c:v>10.6</c:v>
                </c:pt>
                <c:pt idx="19">
                  <c:v>29.3</c:v>
                </c:pt>
                <c:pt idx="20">
                  <c:v>1.9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</c:v>
                </c:pt>
                <c:pt idx="25">
                  <c:v>4</c:v>
                </c:pt>
                <c:pt idx="26">
                  <c:v>9.8000000000000007</c:v>
                </c:pt>
                <c:pt idx="27">
                  <c:v>2.4</c:v>
                </c:pt>
                <c:pt idx="28">
                  <c:v>8.3000000000000007</c:v>
                </c:pt>
                <c:pt idx="29">
                  <c:v>9.4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'Nov24'!$C$4:$AG$4</c:f>
              <c:numCache>
                <c:formatCode>0.0</c:formatCode>
                <c:ptCount val="31"/>
                <c:pt idx="0">
                  <c:v>119.2</c:v>
                </c:pt>
                <c:pt idx="1">
                  <c:v>92.3</c:v>
                </c:pt>
                <c:pt idx="2">
                  <c:v>70.900000000000006</c:v>
                </c:pt>
                <c:pt idx="3">
                  <c:v>51.3</c:v>
                </c:pt>
                <c:pt idx="4">
                  <c:v>96.7</c:v>
                </c:pt>
                <c:pt idx="5">
                  <c:v>109.80000000000001</c:v>
                </c:pt>
                <c:pt idx="6">
                  <c:v>36.1</c:v>
                </c:pt>
                <c:pt idx="7">
                  <c:v>108.60000000000001</c:v>
                </c:pt>
                <c:pt idx="8">
                  <c:v>105.1</c:v>
                </c:pt>
                <c:pt idx="9">
                  <c:v>30.199999999999996</c:v>
                </c:pt>
                <c:pt idx="10">
                  <c:v>89.999999999999986</c:v>
                </c:pt>
                <c:pt idx="11">
                  <c:v>46.8</c:v>
                </c:pt>
                <c:pt idx="12">
                  <c:v>35.1</c:v>
                </c:pt>
                <c:pt idx="13">
                  <c:v>93.7</c:v>
                </c:pt>
                <c:pt idx="14">
                  <c:v>108.80000000000001</c:v>
                </c:pt>
                <c:pt idx="15">
                  <c:v>35.700000000000003</c:v>
                </c:pt>
                <c:pt idx="16">
                  <c:v>94</c:v>
                </c:pt>
                <c:pt idx="17">
                  <c:v>62.099999999999994</c:v>
                </c:pt>
                <c:pt idx="18">
                  <c:v>27.300000000000004</c:v>
                </c:pt>
                <c:pt idx="19">
                  <c:v>84.6</c:v>
                </c:pt>
                <c:pt idx="20">
                  <c:v>3.8999999999999995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0.7</c:v>
                </c:pt>
                <c:pt idx="25">
                  <c:v>14.4</c:v>
                </c:pt>
                <c:pt idx="26">
                  <c:v>37</c:v>
                </c:pt>
                <c:pt idx="27">
                  <c:v>7.4</c:v>
                </c:pt>
                <c:pt idx="28">
                  <c:v>30.699999999999996</c:v>
                </c:pt>
                <c:pt idx="29">
                  <c:v>34.5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59840"/>
        <c:axId val="1025853176"/>
        <c:axId val="1017278320"/>
      </c:bar3DChart>
      <c:catAx>
        <c:axId val="10258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317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53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9840"/>
        <c:crossesAt val="1"/>
        <c:crossBetween val="between"/>
      </c:valAx>
      <c:serAx>
        <c:axId val="101727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5317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'Nov24'!$C$54:$AG$54</c:f>
              <c:numCache>
                <c:formatCode>0.0</c:formatCode>
                <c:ptCount val="31"/>
                <c:pt idx="0">
                  <c:v>35.700000000000003</c:v>
                </c:pt>
                <c:pt idx="1">
                  <c:v>25.9</c:v>
                </c:pt>
                <c:pt idx="2">
                  <c:v>20.3</c:v>
                </c:pt>
                <c:pt idx="3">
                  <c:v>13.3</c:v>
                </c:pt>
                <c:pt idx="4">
                  <c:v>28.3</c:v>
                </c:pt>
                <c:pt idx="5">
                  <c:v>31.9</c:v>
                </c:pt>
                <c:pt idx="6">
                  <c:v>8.9</c:v>
                </c:pt>
                <c:pt idx="7">
                  <c:v>32.200000000000003</c:v>
                </c:pt>
                <c:pt idx="8">
                  <c:v>30.6</c:v>
                </c:pt>
                <c:pt idx="9">
                  <c:v>7.4</c:v>
                </c:pt>
                <c:pt idx="10">
                  <c:v>26.2</c:v>
                </c:pt>
                <c:pt idx="11">
                  <c:v>11.9</c:v>
                </c:pt>
                <c:pt idx="12">
                  <c:v>8.9</c:v>
                </c:pt>
                <c:pt idx="13">
                  <c:v>27.5</c:v>
                </c:pt>
                <c:pt idx="14">
                  <c:v>32.6</c:v>
                </c:pt>
                <c:pt idx="15">
                  <c:v>8.9</c:v>
                </c:pt>
                <c:pt idx="16">
                  <c:v>27.6</c:v>
                </c:pt>
                <c:pt idx="17">
                  <c:v>16.600000000000001</c:v>
                </c:pt>
                <c:pt idx="18">
                  <c:v>6.8</c:v>
                </c:pt>
                <c:pt idx="19">
                  <c:v>24.8</c:v>
                </c:pt>
                <c:pt idx="20">
                  <c:v>0.6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</c:v>
                </c:pt>
                <c:pt idx="25">
                  <c:v>5.4</c:v>
                </c:pt>
                <c:pt idx="26">
                  <c:v>16.100000000000001</c:v>
                </c:pt>
                <c:pt idx="27">
                  <c:v>1.8</c:v>
                </c:pt>
                <c:pt idx="28">
                  <c:v>7.6</c:v>
                </c:pt>
                <c:pt idx="29">
                  <c:v>8.6999999999999993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'Nov24'!$C$55:$AG$55</c:f>
              <c:numCache>
                <c:formatCode>0.0</c:formatCode>
                <c:ptCount val="31"/>
                <c:pt idx="0">
                  <c:v>38.200000000000003</c:v>
                </c:pt>
                <c:pt idx="1">
                  <c:v>28.5</c:v>
                </c:pt>
                <c:pt idx="2">
                  <c:v>22.3</c:v>
                </c:pt>
                <c:pt idx="3">
                  <c:v>15.3</c:v>
                </c:pt>
                <c:pt idx="4">
                  <c:v>30.8</c:v>
                </c:pt>
                <c:pt idx="5">
                  <c:v>34.5</c:v>
                </c:pt>
                <c:pt idx="6">
                  <c:v>10.7</c:v>
                </c:pt>
                <c:pt idx="7">
                  <c:v>34.799999999999997</c:v>
                </c:pt>
                <c:pt idx="8">
                  <c:v>33.1</c:v>
                </c:pt>
                <c:pt idx="9">
                  <c:v>9</c:v>
                </c:pt>
                <c:pt idx="10">
                  <c:v>28.6</c:v>
                </c:pt>
                <c:pt idx="11">
                  <c:v>13.9</c:v>
                </c:pt>
                <c:pt idx="12">
                  <c:v>10.6</c:v>
                </c:pt>
                <c:pt idx="13">
                  <c:v>29.9</c:v>
                </c:pt>
                <c:pt idx="14">
                  <c:v>35.299999999999997</c:v>
                </c:pt>
                <c:pt idx="15">
                  <c:v>10.7</c:v>
                </c:pt>
                <c:pt idx="16">
                  <c:v>30.1</c:v>
                </c:pt>
                <c:pt idx="17">
                  <c:v>18.7</c:v>
                </c:pt>
                <c:pt idx="18">
                  <c:v>8.3000000000000007</c:v>
                </c:pt>
                <c:pt idx="19">
                  <c:v>27.1</c:v>
                </c:pt>
                <c:pt idx="20">
                  <c:v>1.2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</c:v>
                </c:pt>
                <c:pt idx="25">
                  <c:v>1.1000000000000001</c:v>
                </c:pt>
                <c:pt idx="26">
                  <c:v>3.2</c:v>
                </c:pt>
                <c:pt idx="27">
                  <c:v>1.9</c:v>
                </c:pt>
                <c:pt idx="28">
                  <c:v>9.1</c:v>
                </c:pt>
                <c:pt idx="29">
                  <c:v>10.4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'Nov24'!$C$56:$AG$56</c:f>
              <c:numCache>
                <c:formatCode>0.0</c:formatCode>
                <c:ptCount val="31"/>
                <c:pt idx="0">
                  <c:v>33.700000000000003</c:v>
                </c:pt>
                <c:pt idx="1">
                  <c:v>25.2</c:v>
                </c:pt>
                <c:pt idx="2">
                  <c:v>19.3</c:v>
                </c:pt>
                <c:pt idx="3">
                  <c:v>14.9</c:v>
                </c:pt>
                <c:pt idx="4">
                  <c:v>27.1</c:v>
                </c:pt>
                <c:pt idx="5">
                  <c:v>31.4</c:v>
                </c:pt>
                <c:pt idx="6">
                  <c:v>10.6</c:v>
                </c:pt>
                <c:pt idx="7">
                  <c:v>31.2</c:v>
                </c:pt>
                <c:pt idx="8">
                  <c:v>29.9</c:v>
                </c:pt>
                <c:pt idx="9">
                  <c:v>8.9</c:v>
                </c:pt>
                <c:pt idx="10">
                  <c:v>26.4</c:v>
                </c:pt>
                <c:pt idx="11">
                  <c:v>13.6</c:v>
                </c:pt>
                <c:pt idx="12">
                  <c:v>10</c:v>
                </c:pt>
                <c:pt idx="13">
                  <c:v>27.1</c:v>
                </c:pt>
                <c:pt idx="14">
                  <c:v>31.7</c:v>
                </c:pt>
                <c:pt idx="15">
                  <c:v>10.5</c:v>
                </c:pt>
                <c:pt idx="16">
                  <c:v>28.2</c:v>
                </c:pt>
                <c:pt idx="17">
                  <c:v>18.5</c:v>
                </c:pt>
                <c:pt idx="18">
                  <c:v>8.1</c:v>
                </c:pt>
                <c:pt idx="19">
                  <c:v>24.6</c:v>
                </c:pt>
                <c:pt idx="20">
                  <c:v>1.4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7.8</c:v>
                </c:pt>
                <c:pt idx="26">
                  <c:v>16.8</c:v>
                </c:pt>
                <c:pt idx="27">
                  <c:v>2.7</c:v>
                </c:pt>
                <c:pt idx="28">
                  <c:v>9.1</c:v>
                </c:pt>
                <c:pt idx="29">
                  <c:v>10.1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'Nov24'!$C$57:$AG$57</c:f>
              <c:numCache>
                <c:formatCode>0.0</c:formatCode>
                <c:ptCount val="31"/>
                <c:pt idx="0">
                  <c:v>11.6</c:v>
                </c:pt>
                <c:pt idx="1">
                  <c:v>12.7</c:v>
                </c:pt>
                <c:pt idx="2">
                  <c:v>9</c:v>
                </c:pt>
                <c:pt idx="3">
                  <c:v>7.8</c:v>
                </c:pt>
                <c:pt idx="4">
                  <c:v>10.5</c:v>
                </c:pt>
                <c:pt idx="5">
                  <c:v>12</c:v>
                </c:pt>
                <c:pt idx="6">
                  <c:v>5.9</c:v>
                </c:pt>
                <c:pt idx="7">
                  <c:v>10.4</c:v>
                </c:pt>
                <c:pt idx="8">
                  <c:v>11.5</c:v>
                </c:pt>
                <c:pt idx="9">
                  <c:v>4.9000000000000004</c:v>
                </c:pt>
                <c:pt idx="10">
                  <c:v>8.8000000000000007</c:v>
                </c:pt>
                <c:pt idx="11">
                  <c:v>7.4</c:v>
                </c:pt>
                <c:pt idx="12">
                  <c:v>5.6</c:v>
                </c:pt>
                <c:pt idx="13">
                  <c:v>9.1999999999999993</c:v>
                </c:pt>
                <c:pt idx="14">
                  <c:v>9.1999999999999993</c:v>
                </c:pt>
                <c:pt idx="15">
                  <c:v>5.6</c:v>
                </c:pt>
                <c:pt idx="16">
                  <c:v>8.1</c:v>
                </c:pt>
                <c:pt idx="17">
                  <c:v>8.3000000000000007</c:v>
                </c:pt>
                <c:pt idx="18">
                  <c:v>4.0999999999999996</c:v>
                </c:pt>
                <c:pt idx="19">
                  <c:v>8.1</c:v>
                </c:pt>
                <c:pt idx="20">
                  <c:v>0.7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</c:v>
                </c:pt>
                <c:pt idx="26">
                  <c:v>0.9</c:v>
                </c:pt>
                <c:pt idx="27">
                  <c:v>1</c:v>
                </c:pt>
                <c:pt idx="28">
                  <c:v>4.9000000000000004</c:v>
                </c:pt>
                <c:pt idx="29">
                  <c:v>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52784"/>
        <c:axId val="1025853568"/>
      </c:barChart>
      <c:catAx>
        <c:axId val="10258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3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53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278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2024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'Dez24'!$C$3:$AG$3</c:f>
              <c:numCache>
                <c:formatCode>0.0</c:formatCode>
                <c:ptCount val="31"/>
                <c:pt idx="0">
                  <c:v>22.3</c:v>
                </c:pt>
                <c:pt idx="1">
                  <c:v>23.6</c:v>
                </c:pt>
                <c:pt idx="2">
                  <c:v>4.7</c:v>
                </c:pt>
                <c:pt idx="3">
                  <c:v>22.1</c:v>
                </c:pt>
                <c:pt idx="4">
                  <c:v>22.6</c:v>
                </c:pt>
                <c:pt idx="5">
                  <c:v>24.8</c:v>
                </c:pt>
                <c:pt idx="6">
                  <c:v>17.600000000000001</c:v>
                </c:pt>
                <c:pt idx="7">
                  <c:v>12.8</c:v>
                </c:pt>
                <c:pt idx="8">
                  <c:v>5.4</c:v>
                </c:pt>
                <c:pt idx="9">
                  <c:v>6.2</c:v>
                </c:pt>
                <c:pt idx="10">
                  <c:v>5.5</c:v>
                </c:pt>
                <c:pt idx="11">
                  <c:v>5.7</c:v>
                </c:pt>
                <c:pt idx="12">
                  <c:v>22.7</c:v>
                </c:pt>
                <c:pt idx="13">
                  <c:v>20.8</c:v>
                </c:pt>
                <c:pt idx="14">
                  <c:v>23.8</c:v>
                </c:pt>
                <c:pt idx="15">
                  <c:v>18</c:v>
                </c:pt>
                <c:pt idx="16">
                  <c:v>20.3</c:v>
                </c:pt>
                <c:pt idx="17">
                  <c:v>19.7</c:v>
                </c:pt>
                <c:pt idx="18">
                  <c:v>20.8</c:v>
                </c:pt>
                <c:pt idx="19">
                  <c:v>25</c:v>
                </c:pt>
                <c:pt idx="20">
                  <c:v>25.1</c:v>
                </c:pt>
                <c:pt idx="21">
                  <c:v>6.5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0.7</c:v>
                </c:pt>
                <c:pt idx="29">
                  <c:v>1.1000000000000001</c:v>
                </c:pt>
                <c:pt idx="30">
                  <c:v>1.1000000000000001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'Dez24'!$C$4:$AG$4</c:f>
              <c:numCache>
                <c:formatCode>0.0</c:formatCode>
                <c:ptCount val="31"/>
                <c:pt idx="0">
                  <c:v>84.8</c:v>
                </c:pt>
                <c:pt idx="1">
                  <c:v>40.5</c:v>
                </c:pt>
                <c:pt idx="2">
                  <c:v>19.399999999999999</c:v>
                </c:pt>
                <c:pt idx="3">
                  <c:v>49.4</c:v>
                </c:pt>
                <c:pt idx="4">
                  <c:v>51.1</c:v>
                </c:pt>
                <c:pt idx="5">
                  <c:v>64.400000000000006</c:v>
                </c:pt>
                <c:pt idx="6">
                  <c:v>23.5</c:v>
                </c:pt>
                <c:pt idx="7">
                  <c:v>35.5</c:v>
                </c:pt>
                <c:pt idx="8">
                  <c:v>21.1</c:v>
                </c:pt>
                <c:pt idx="9">
                  <c:v>21.400000000000002</c:v>
                </c:pt>
                <c:pt idx="10">
                  <c:v>20.5</c:v>
                </c:pt>
                <c:pt idx="11">
                  <c:v>25.299999999999997</c:v>
                </c:pt>
                <c:pt idx="12">
                  <c:v>57</c:v>
                </c:pt>
                <c:pt idx="13">
                  <c:v>20.799999999999997</c:v>
                </c:pt>
                <c:pt idx="14">
                  <c:v>58.3</c:v>
                </c:pt>
                <c:pt idx="15">
                  <c:v>79.400000000000006</c:v>
                </c:pt>
                <c:pt idx="16">
                  <c:v>63.500000000000007</c:v>
                </c:pt>
                <c:pt idx="17">
                  <c:v>36.599999999999994</c:v>
                </c:pt>
                <c:pt idx="18">
                  <c:v>23.099999999999998</c:v>
                </c:pt>
                <c:pt idx="19">
                  <c:v>46.400000000000006</c:v>
                </c:pt>
                <c:pt idx="20">
                  <c:v>57</c:v>
                </c:pt>
                <c:pt idx="21">
                  <c:v>11.1</c:v>
                </c:pt>
                <c:pt idx="22">
                  <c:v>0</c:v>
                </c:pt>
                <c:pt idx="23">
                  <c:v>2.9</c:v>
                </c:pt>
                <c:pt idx="24">
                  <c:v>4.0999999999999996</c:v>
                </c:pt>
                <c:pt idx="25">
                  <c:v>1.9</c:v>
                </c:pt>
                <c:pt idx="26">
                  <c:v>1.7999999999999998</c:v>
                </c:pt>
                <c:pt idx="27">
                  <c:v>2.1</c:v>
                </c:pt>
                <c:pt idx="28">
                  <c:v>2.8</c:v>
                </c:pt>
                <c:pt idx="29">
                  <c:v>3.6</c:v>
                </c:pt>
                <c:pt idx="3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59448"/>
        <c:axId val="1025853960"/>
        <c:axId val="1017274928"/>
      </c:bar3DChart>
      <c:catAx>
        <c:axId val="102585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39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53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59448"/>
        <c:crossesAt val="1"/>
        <c:crossBetween val="between"/>
      </c:valAx>
      <c:serAx>
        <c:axId val="101727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539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'Dez24'!$C$54:$AG$54</c:f>
              <c:numCache>
                <c:formatCode>0.0</c:formatCode>
                <c:ptCount val="31"/>
                <c:pt idx="0">
                  <c:v>25.3</c:v>
                </c:pt>
                <c:pt idx="1">
                  <c:v>10.6</c:v>
                </c:pt>
                <c:pt idx="2">
                  <c:v>5.6</c:v>
                </c:pt>
                <c:pt idx="3">
                  <c:v>13.5</c:v>
                </c:pt>
                <c:pt idx="4">
                  <c:v>13.4</c:v>
                </c:pt>
                <c:pt idx="5">
                  <c:v>18.8</c:v>
                </c:pt>
                <c:pt idx="6">
                  <c:v>5.6</c:v>
                </c:pt>
                <c:pt idx="7">
                  <c:v>8.9</c:v>
                </c:pt>
                <c:pt idx="8">
                  <c:v>4.9000000000000004</c:v>
                </c:pt>
                <c:pt idx="9">
                  <c:v>5.0999999999999996</c:v>
                </c:pt>
                <c:pt idx="10">
                  <c:v>4.8</c:v>
                </c:pt>
                <c:pt idx="11">
                  <c:v>6.1</c:v>
                </c:pt>
                <c:pt idx="12">
                  <c:v>15.9</c:v>
                </c:pt>
                <c:pt idx="13">
                  <c:v>4.9000000000000004</c:v>
                </c:pt>
                <c:pt idx="14">
                  <c:v>16.7</c:v>
                </c:pt>
                <c:pt idx="15">
                  <c:v>23.7</c:v>
                </c:pt>
                <c:pt idx="16">
                  <c:v>18.100000000000001</c:v>
                </c:pt>
                <c:pt idx="17">
                  <c:v>9.6</c:v>
                </c:pt>
                <c:pt idx="18">
                  <c:v>5.8</c:v>
                </c:pt>
                <c:pt idx="19">
                  <c:v>12.9</c:v>
                </c:pt>
                <c:pt idx="20">
                  <c:v>16</c:v>
                </c:pt>
                <c:pt idx="21">
                  <c:v>2.2999999999999998</c:v>
                </c:pt>
                <c:pt idx="22">
                  <c:v>0</c:v>
                </c:pt>
                <c:pt idx="23">
                  <c:v>0.5</c:v>
                </c:pt>
                <c:pt idx="24">
                  <c:v>0.9</c:v>
                </c:pt>
                <c:pt idx="25">
                  <c:v>0.3</c:v>
                </c:pt>
                <c:pt idx="26">
                  <c:v>0.2</c:v>
                </c:pt>
                <c:pt idx="27">
                  <c:v>0.3</c:v>
                </c:pt>
                <c:pt idx="28">
                  <c:v>0.5</c:v>
                </c:pt>
                <c:pt idx="29">
                  <c:v>0.8</c:v>
                </c:pt>
                <c:pt idx="3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'Dez24'!$C$55:$AG$55</c:f>
              <c:numCache>
                <c:formatCode>0.0</c:formatCode>
                <c:ptCount val="31"/>
                <c:pt idx="0">
                  <c:v>27.7</c:v>
                </c:pt>
                <c:pt idx="1">
                  <c:v>12.3</c:v>
                </c:pt>
                <c:pt idx="2">
                  <c:v>4</c:v>
                </c:pt>
                <c:pt idx="3">
                  <c:v>15.3</c:v>
                </c:pt>
                <c:pt idx="4">
                  <c:v>15.4</c:v>
                </c:pt>
                <c:pt idx="5">
                  <c:v>20.8</c:v>
                </c:pt>
                <c:pt idx="6">
                  <c:v>7</c:v>
                </c:pt>
                <c:pt idx="7">
                  <c:v>10.6</c:v>
                </c:pt>
                <c:pt idx="8">
                  <c:v>6.3</c:v>
                </c:pt>
                <c:pt idx="9">
                  <c:v>6.4</c:v>
                </c:pt>
                <c:pt idx="10">
                  <c:v>6.2</c:v>
                </c:pt>
                <c:pt idx="11">
                  <c:v>7.6</c:v>
                </c:pt>
                <c:pt idx="12">
                  <c:v>17.8</c:v>
                </c:pt>
                <c:pt idx="13">
                  <c:v>6.3</c:v>
                </c:pt>
                <c:pt idx="14">
                  <c:v>18.600000000000001</c:v>
                </c:pt>
                <c:pt idx="15">
                  <c:v>26.5</c:v>
                </c:pt>
                <c:pt idx="16">
                  <c:v>20.100000000000001</c:v>
                </c:pt>
                <c:pt idx="17">
                  <c:v>11.2</c:v>
                </c:pt>
                <c:pt idx="18">
                  <c:v>7.1</c:v>
                </c:pt>
                <c:pt idx="19">
                  <c:v>14.8</c:v>
                </c:pt>
                <c:pt idx="20">
                  <c:v>17.899999999999999</c:v>
                </c:pt>
                <c:pt idx="21">
                  <c:v>3.4</c:v>
                </c:pt>
                <c:pt idx="22">
                  <c:v>0</c:v>
                </c:pt>
                <c:pt idx="23">
                  <c:v>1.1000000000000001</c:v>
                </c:pt>
                <c:pt idx="24">
                  <c:v>1.5</c:v>
                </c:pt>
                <c:pt idx="25">
                  <c:v>0.7</c:v>
                </c:pt>
                <c:pt idx="26">
                  <c:v>0.7</c:v>
                </c:pt>
                <c:pt idx="27">
                  <c:v>0.8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'Dez24'!$C$56:$AG$56</c:f>
              <c:numCache>
                <c:formatCode>0.0</c:formatCode>
                <c:ptCount val="31"/>
                <c:pt idx="0">
                  <c:v>24.5</c:v>
                </c:pt>
                <c:pt idx="1">
                  <c:v>11.8</c:v>
                </c:pt>
                <c:pt idx="2">
                  <c:v>6.3</c:v>
                </c:pt>
                <c:pt idx="3">
                  <c:v>14.3</c:v>
                </c:pt>
                <c:pt idx="4">
                  <c:v>15.4</c:v>
                </c:pt>
                <c:pt idx="5">
                  <c:v>18.100000000000001</c:v>
                </c:pt>
                <c:pt idx="6">
                  <c:v>7</c:v>
                </c:pt>
                <c:pt idx="7">
                  <c:v>10.4</c:v>
                </c:pt>
                <c:pt idx="8">
                  <c:v>6.3</c:v>
                </c:pt>
                <c:pt idx="9">
                  <c:v>6.3</c:v>
                </c:pt>
                <c:pt idx="10">
                  <c:v>6.1</c:v>
                </c:pt>
                <c:pt idx="11">
                  <c:v>7.5</c:v>
                </c:pt>
                <c:pt idx="12">
                  <c:v>16.899999999999999</c:v>
                </c:pt>
                <c:pt idx="13">
                  <c:v>6.2</c:v>
                </c:pt>
                <c:pt idx="14">
                  <c:v>16.600000000000001</c:v>
                </c:pt>
                <c:pt idx="15">
                  <c:v>23.6</c:v>
                </c:pt>
                <c:pt idx="16">
                  <c:v>18.600000000000001</c:v>
                </c:pt>
                <c:pt idx="17">
                  <c:v>10.5</c:v>
                </c:pt>
                <c:pt idx="18">
                  <c:v>6.9</c:v>
                </c:pt>
                <c:pt idx="19">
                  <c:v>13.5</c:v>
                </c:pt>
                <c:pt idx="20">
                  <c:v>16.5</c:v>
                </c:pt>
                <c:pt idx="21">
                  <c:v>3.4</c:v>
                </c:pt>
                <c:pt idx="22">
                  <c:v>0</c:v>
                </c:pt>
                <c:pt idx="23">
                  <c:v>1.2</c:v>
                </c:pt>
                <c:pt idx="24">
                  <c:v>1.6</c:v>
                </c:pt>
                <c:pt idx="25">
                  <c:v>0.9</c:v>
                </c:pt>
                <c:pt idx="26">
                  <c:v>0.9</c:v>
                </c:pt>
                <c:pt idx="27">
                  <c:v>1</c:v>
                </c:pt>
                <c:pt idx="28">
                  <c:v>1.2</c:v>
                </c:pt>
                <c:pt idx="29">
                  <c:v>1.5</c:v>
                </c:pt>
                <c:pt idx="30">
                  <c:v>1.6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'Dez24'!$C$57:$AG$57</c:f>
              <c:numCache>
                <c:formatCode>0.0</c:formatCode>
                <c:ptCount val="31"/>
                <c:pt idx="0">
                  <c:v>7.3</c:v>
                </c:pt>
                <c:pt idx="1">
                  <c:v>5.8</c:v>
                </c:pt>
                <c:pt idx="2">
                  <c:v>3.5</c:v>
                </c:pt>
                <c:pt idx="3">
                  <c:v>6.3</c:v>
                </c:pt>
                <c:pt idx="4">
                  <c:v>6.9</c:v>
                </c:pt>
                <c:pt idx="5">
                  <c:v>6.7</c:v>
                </c:pt>
                <c:pt idx="6">
                  <c:v>3.9</c:v>
                </c:pt>
                <c:pt idx="7">
                  <c:v>5.6</c:v>
                </c:pt>
                <c:pt idx="8">
                  <c:v>3.6</c:v>
                </c:pt>
                <c:pt idx="9">
                  <c:v>3.6</c:v>
                </c:pt>
                <c:pt idx="10">
                  <c:v>3.4</c:v>
                </c:pt>
                <c:pt idx="11">
                  <c:v>4.0999999999999996</c:v>
                </c:pt>
                <c:pt idx="12">
                  <c:v>6.4</c:v>
                </c:pt>
                <c:pt idx="13">
                  <c:v>3.4</c:v>
                </c:pt>
                <c:pt idx="14">
                  <c:v>6.4</c:v>
                </c:pt>
                <c:pt idx="15">
                  <c:v>5.6</c:v>
                </c:pt>
                <c:pt idx="16">
                  <c:v>6.7</c:v>
                </c:pt>
                <c:pt idx="17">
                  <c:v>5.3</c:v>
                </c:pt>
                <c:pt idx="18">
                  <c:v>3.3</c:v>
                </c:pt>
                <c:pt idx="19">
                  <c:v>5.2</c:v>
                </c:pt>
                <c:pt idx="20">
                  <c:v>6.6</c:v>
                </c:pt>
                <c:pt idx="21">
                  <c:v>2</c:v>
                </c:pt>
                <c:pt idx="22">
                  <c:v>0</c:v>
                </c:pt>
                <c:pt idx="23">
                  <c:v>0.1</c:v>
                </c:pt>
                <c:pt idx="24">
                  <c:v>0.1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0.3</c:v>
                </c:pt>
                <c:pt idx="29">
                  <c:v>0.4</c:v>
                </c:pt>
                <c:pt idx="30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67680"/>
        <c:axId val="1025875128"/>
      </c:barChart>
      <c:catAx>
        <c:axId val="10258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75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75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768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2025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'Jan25'!$C$3:$AG$3</c:f>
              <c:numCache>
                <c:formatCode>0.0</c:formatCode>
                <c:ptCount val="31"/>
                <c:pt idx="0">
                  <c:v>2.9</c:v>
                </c:pt>
                <c:pt idx="1">
                  <c:v>2.8</c:v>
                </c:pt>
                <c:pt idx="2">
                  <c:v>8.5</c:v>
                </c:pt>
                <c:pt idx="3">
                  <c:v>12.3</c:v>
                </c:pt>
                <c:pt idx="4">
                  <c:v>14.1</c:v>
                </c:pt>
                <c:pt idx="5">
                  <c:v>26.7</c:v>
                </c:pt>
                <c:pt idx="6">
                  <c:v>27.7</c:v>
                </c:pt>
                <c:pt idx="7">
                  <c:v>12.2</c:v>
                </c:pt>
                <c:pt idx="8">
                  <c:v>27.3</c:v>
                </c:pt>
                <c:pt idx="9">
                  <c:v>7.6</c:v>
                </c:pt>
                <c:pt idx="10">
                  <c:v>1.9</c:v>
                </c:pt>
                <c:pt idx="11">
                  <c:v>2.2999999999999998</c:v>
                </c:pt>
                <c:pt idx="12">
                  <c:v>7.2</c:v>
                </c:pt>
                <c:pt idx="13">
                  <c:v>10.4</c:v>
                </c:pt>
                <c:pt idx="14">
                  <c:v>17.5</c:v>
                </c:pt>
                <c:pt idx="15">
                  <c:v>20.6</c:v>
                </c:pt>
                <c:pt idx="16">
                  <c:v>22.2</c:v>
                </c:pt>
                <c:pt idx="17">
                  <c:v>19.100000000000001</c:v>
                </c:pt>
                <c:pt idx="18">
                  <c:v>21.7</c:v>
                </c:pt>
                <c:pt idx="19">
                  <c:v>24.5</c:v>
                </c:pt>
                <c:pt idx="20">
                  <c:v>12.1</c:v>
                </c:pt>
                <c:pt idx="21">
                  <c:v>13.8</c:v>
                </c:pt>
                <c:pt idx="22">
                  <c:v>32</c:v>
                </c:pt>
                <c:pt idx="23">
                  <c:v>30.2</c:v>
                </c:pt>
                <c:pt idx="24">
                  <c:v>25.7</c:v>
                </c:pt>
                <c:pt idx="25">
                  <c:v>24.2</c:v>
                </c:pt>
                <c:pt idx="26">
                  <c:v>30.5</c:v>
                </c:pt>
                <c:pt idx="27">
                  <c:v>30.9</c:v>
                </c:pt>
                <c:pt idx="28">
                  <c:v>25.8</c:v>
                </c:pt>
                <c:pt idx="29">
                  <c:v>16.3</c:v>
                </c:pt>
                <c:pt idx="30">
                  <c:v>6.9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'Jan25'!$C$4:$AG$4</c:f>
              <c:numCache>
                <c:formatCode>0.0</c:formatCode>
                <c:ptCount val="31"/>
                <c:pt idx="0">
                  <c:v>10.299999999999999</c:v>
                </c:pt>
                <c:pt idx="1">
                  <c:v>7.6000000000000005</c:v>
                </c:pt>
                <c:pt idx="2">
                  <c:v>25.400000000000002</c:v>
                </c:pt>
                <c:pt idx="3">
                  <c:v>36.1</c:v>
                </c:pt>
                <c:pt idx="4">
                  <c:v>35.099999999999994</c:v>
                </c:pt>
                <c:pt idx="5">
                  <c:v>44.300000000000004</c:v>
                </c:pt>
                <c:pt idx="6">
                  <c:v>66.399999999999991</c:v>
                </c:pt>
                <c:pt idx="7">
                  <c:v>25.2</c:v>
                </c:pt>
                <c:pt idx="8">
                  <c:v>51.6</c:v>
                </c:pt>
                <c:pt idx="9">
                  <c:v>28.6</c:v>
                </c:pt>
                <c:pt idx="10">
                  <c:v>4.5</c:v>
                </c:pt>
                <c:pt idx="11">
                  <c:v>9.1</c:v>
                </c:pt>
                <c:pt idx="12">
                  <c:v>25.3</c:v>
                </c:pt>
                <c:pt idx="13">
                  <c:v>39.4</c:v>
                </c:pt>
                <c:pt idx="14">
                  <c:v>72.3</c:v>
                </c:pt>
                <c:pt idx="15">
                  <c:v>72.3</c:v>
                </c:pt>
                <c:pt idx="16">
                  <c:v>89.4</c:v>
                </c:pt>
                <c:pt idx="17">
                  <c:v>62</c:v>
                </c:pt>
                <c:pt idx="18">
                  <c:v>46.699999999999996</c:v>
                </c:pt>
                <c:pt idx="19">
                  <c:v>74.8</c:v>
                </c:pt>
                <c:pt idx="20">
                  <c:v>49.099999999999994</c:v>
                </c:pt>
                <c:pt idx="21">
                  <c:v>30.5</c:v>
                </c:pt>
                <c:pt idx="22">
                  <c:v>71.8</c:v>
                </c:pt>
                <c:pt idx="23">
                  <c:v>83.899999999999991</c:v>
                </c:pt>
                <c:pt idx="24">
                  <c:v>82.5</c:v>
                </c:pt>
                <c:pt idx="25">
                  <c:v>91.2</c:v>
                </c:pt>
                <c:pt idx="26">
                  <c:v>33.4</c:v>
                </c:pt>
                <c:pt idx="27">
                  <c:v>73.400000000000006</c:v>
                </c:pt>
                <c:pt idx="28">
                  <c:v>109.30000000000001</c:v>
                </c:pt>
                <c:pt idx="29">
                  <c:v>53.3</c:v>
                </c:pt>
                <c:pt idx="30">
                  <c:v>27.8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73560"/>
        <c:axId val="1025866896"/>
        <c:axId val="1017279168"/>
      </c:bar3DChart>
      <c:catAx>
        <c:axId val="1025873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689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6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73560"/>
        <c:crossesAt val="1"/>
        <c:crossBetween val="between"/>
      </c:valAx>
      <c:serAx>
        <c:axId val="101727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6689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'Jan25'!$C$54:$AG$54</c:f>
              <c:numCache>
                <c:formatCode>0.0</c:formatCode>
                <c:ptCount val="31"/>
                <c:pt idx="0">
                  <c:v>4</c:v>
                </c:pt>
                <c:pt idx="1">
                  <c:v>2.7</c:v>
                </c:pt>
                <c:pt idx="2">
                  <c:v>9</c:v>
                </c:pt>
                <c:pt idx="3">
                  <c:v>13</c:v>
                </c:pt>
                <c:pt idx="4">
                  <c:v>11.7</c:v>
                </c:pt>
                <c:pt idx="5">
                  <c:v>13</c:v>
                </c:pt>
                <c:pt idx="6">
                  <c:v>18.8</c:v>
                </c:pt>
                <c:pt idx="7">
                  <c:v>6.3</c:v>
                </c:pt>
                <c:pt idx="8">
                  <c:v>14.4</c:v>
                </c:pt>
                <c:pt idx="9">
                  <c:v>7</c:v>
                </c:pt>
                <c:pt idx="10">
                  <c:v>0.8</c:v>
                </c:pt>
                <c:pt idx="11">
                  <c:v>2.4</c:v>
                </c:pt>
                <c:pt idx="12">
                  <c:v>9.8000000000000007</c:v>
                </c:pt>
                <c:pt idx="13">
                  <c:v>13.6</c:v>
                </c:pt>
                <c:pt idx="14">
                  <c:v>23.9</c:v>
                </c:pt>
                <c:pt idx="15">
                  <c:v>23</c:v>
                </c:pt>
                <c:pt idx="16">
                  <c:v>27.6</c:v>
                </c:pt>
                <c:pt idx="17">
                  <c:v>17.899999999999999</c:v>
                </c:pt>
                <c:pt idx="18">
                  <c:v>12.7</c:v>
                </c:pt>
                <c:pt idx="19">
                  <c:v>21</c:v>
                </c:pt>
                <c:pt idx="20">
                  <c:v>12.7</c:v>
                </c:pt>
                <c:pt idx="21">
                  <c:v>7.5</c:v>
                </c:pt>
                <c:pt idx="22">
                  <c:v>20.2</c:v>
                </c:pt>
                <c:pt idx="23">
                  <c:v>23.4</c:v>
                </c:pt>
                <c:pt idx="24">
                  <c:v>23.9</c:v>
                </c:pt>
                <c:pt idx="25">
                  <c:v>26.2</c:v>
                </c:pt>
                <c:pt idx="26">
                  <c:v>8.5</c:v>
                </c:pt>
                <c:pt idx="27">
                  <c:v>20.9</c:v>
                </c:pt>
                <c:pt idx="28">
                  <c:v>32</c:v>
                </c:pt>
                <c:pt idx="29">
                  <c:v>13.8</c:v>
                </c:pt>
                <c:pt idx="30">
                  <c:v>6.7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'Jan25'!$C$55:$AG$55</c:f>
              <c:numCache>
                <c:formatCode>0.0</c:formatCode>
                <c:ptCount val="31"/>
                <c:pt idx="0">
                  <c:v>1.6</c:v>
                </c:pt>
                <c:pt idx="1">
                  <c:v>1.1000000000000001</c:v>
                </c:pt>
                <c:pt idx="2">
                  <c:v>5.5</c:v>
                </c:pt>
                <c:pt idx="3">
                  <c:v>6.6</c:v>
                </c:pt>
                <c:pt idx="4">
                  <c:v>8.6</c:v>
                </c:pt>
                <c:pt idx="5">
                  <c:v>14.2</c:v>
                </c:pt>
                <c:pt idx="6">
                  <c:v>20.8</c:v>
                </c:pt>
                <c:pt idx="7">
                  <c:v>7.7</c:v>
                </c:pt>
                <c:pt idx="8">
                  <c:v>16.2</c:v>
                </c:pt>
                <c:pt idx="9">
                  <c:v>8.5</c:v>
                </c:pt>
                <c:pt idx="10">
                  <c:v>1.5</c:v>
                </c:pt>
                <c:pt idx="11">
                  <c:v>2.8</c:v>
                </c:pt>
                <c:pt idx="12">
                  <c:v>5.4</c:v>
                </c:pt>
                <c:pt idx="13">
                  <c:v>11.6</c:v>
                </c:pt>
                <c:pt idx="14">
                  <c:v>23.6</c:v>
                </c:pt>
                <c:pt idx="15">
                  <c:v>25.3</c:v>
                </c:pt>
                <c:pt idx="16">
                  <c:v>30.1</c:v>
                </c:pt>
                <c:pt idx="17">
                  <c:v>20</c:v>
                </c:pt>
                <c:pt idx="18">
                  <c:v>14.5</c:v>
                </c:pt>
                <c:pt idx="19">
                  <c:v>23.2</c:v>
                </c:pt>
                <c:pt idx="20">
                  <c:v>14.6</c:v>
                </c:pt>
                <c:pt idx="21">
                  <c:v>9.1</c:v>
                </c:pt>
                <c:pt idx="22">
                  <c:v>22.3</c:v>
                </c:pt>
                <c:pt idx="23">
                  <c:v>25.9</c:v>
                </c:pt>
                <c:pt idx="24">
                  <c:v>26.1</c:v>
                </c:pt>
                <c:pt idx="25">
                  <c:v>28.8</c:v>
                </c:pt>
                <c:pt idx="26">
                  <c:v>10</c:v>
                </c:pt>
                <c:pt idx="27">
                  <c:v>23.2</c:v>
                </c:pt>
                <c:pt idx="28">
                  <c:v>34.700000000000003</c:v>
                </c:pt>
                <c:pt idx="29">
                  <c:v>15.8</c:v>
                </c:pt>
                <c:pt idx="30">
                  <c:v>8.3000000000000007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'Jan25'!$C$56:$AG$56</c:f>
              <c:numCache>
                <c:formatCode>0.0</c:formatCode>
                <c:ptCount val="31"/>
                <c:pt idx="0">
                  <c:v>4</c:v>
                </c:pt>
                <c:pt idx="1">
                  <c:v>3.4</c:v>
                </c:pt>
                <c:pt idx="2">
                  <c:v>9.8000000000000007</c:v>
                </c:pt>
                <c:pt idx="3">
                  <c:v>15.4</c:v>
                </c:pt>
                <c:pt idx="4">
                  <c:v>13.5</c:v>
                </c:pt>
                <c:pt idx="5">
                  <c:v>14</c:v>
                </c:pt>
                <c:pt idx="6">
                  <c:v>19.7</c:v>
                </c:pt>
                <c:pt idx="7">
                  <c:v>7.4</c:v>
                </c:pt>
                <c:pt idx="8">
                  <c:v>15</c:v>
                </c:pt>
                <c:pt idx="9">
                  <c:v>8.5</c:v>
                </c:pt>
                <c:pt idx="10">
                  <c:v>1.6</c:v>
                </c:pt>
                <c:pt idx="11">
                  <c:v>3.1</c:v>
                </c:pt>
                <c:pt idx="12">
                  <c:v>9.1</c:v>
                </c:pt>
                <c:pt idx="13">
                  <c:v>13.1</c:v>
                </c:pt>
                <c:pt idx="14">
                  <c:v>23.3</c:v>
                </c:pt>
                <c:pt idx="15">
                  <c:v>21</c:v>
                </c:pt>
                <c:pt idx="16">
                  <c:v>26.1</c:v>
                </c:pt>
                <c:pt idx="17">
                  <c:v>17.399999999999999</c:v>
                </c:pt>
                <c:pt idx="18">
                  <c:v>13.1</c:v>
                </c:pt>
                <c:pt idx="19">
                  <c:v>21.4</c:v>
                </c:pt>
                <c:pt idx="20">
                  <c:v>14.3</c:v>
                </c:pt>
                <c:pt idx="21">
                  <c:v>9</c:v>
                </c:pt>
                <c:pt idx="22">
                  <c:v>21.1</c:v>
                </c:pt>
                <c:pt idx="23">
                  <c:v>24</c:v>
                </c:pt>
                <c:pt idx="24">
                  <c:v>23.7</c:v>
                </c:pt>
                <c:pt idx="25">
                  <c:v>27.5</c:v>
                </c:pt>
                <c:pt idx="26">
                  <c:v>10.1</c:v>
                </c:pt>
                <c:pt idx="27">
                  <c:v>20.399999999999999</c:v>
                </c:pt>
                <c:pt idx="28">
                  <c:v>31.2</c:v>
                </c:pt>
                <c:pt idx="29">
                  <c:v>15.5</c:v>
                </c:pt>
                <c:pt idx="30">
                  <c:v>8.3000000000000007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'Jan25'!$C$57:$AG$57</c:f>
              <c:numCache>
                <c:formatCode>0.0</c:formatCode>
                <c:ptCount val="31"/>
                <c:pt idx="0">
                  <c:v>0.7</c:v>
                </c:pt>
                <c:pt idx="1">
                  <c:v>0.4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1.3</c:v>
                </c:pt>
                <c:pt idx="5">
                  <c:v>3.1</c:v>
                </c:pt>
                <c:pt idx="6">
                  <c:v>7.1</c:v>
                </c:pt>
                <c:pt idx="7">
                  <c:v>3.8</c:v>
                </c:pt>
                <c:pt idx="8">
                  <c:v>6</c:v>
                </c:pt>
                <c:pt idx="9">
                  <c:v>4.5999999999999996</c:v>
                </c:pt>
                <c:pt idx="10">
                  <c:v>0.6</c:v>
                </c:pt>
                <c:pt idx="11">
                  <c:v>0.8</c:v>
                </c:pt>
                <c:pt idx="12">
                  <c:v>1</c:v>
                </c:pt>
                <c:pt idx="13">
                  <c:v>1.1000000000000001</c:v>
                </c:pt>
                <c:pt idx="14">
                  <c:v>1.5</c:v>
                </c:pt>
                <c:pt idx="15">
                  <c:v>3</c:v>
                </c:pt>
                <c:pt idx="16">
                  <c:v>5.6</c:v>
                </c:pt>
                <c:pt idx="17">
                  <c:v>6.7</c:v>
                </c:pt>
                <c:pt idx="18">
                  <c:v>6.4</c:v>
                </c:pt>
                <c:pt idx="19">
                  <c:v>9.1999999999999993</c:v>
                </c:pt>
                <c:pt idx="20">
                  <c:v>7.5</c:v>
                </c:pt>
                <c:pt idx="21">
                  <c:v>4.9000000000000004</c:v>
                </c:pt>
                <c:pt idx="22">
                  <c:v>8.1999999999999993</c:v>
                </c:pt>
                <c:pt idx="23">
                  <c:v>10.6</c:v>
                </c:pt>
                <c:pt idx="24">
                  <c:v>8.8000000000000007</c:v>
                </c:pt>
                <c:pt idx="25">
                  <c:v>8.6999999999999993</c:v>
                </c:pt>
                <c:pt idx="26">
                  <c:v>4.8</c:v>
                </c:pt>
                <c:pt idx="27">
                  <c:v>8.9</c:v>
                </c:pt>
                <c:pt idx="28">
                  <c:v>11.4</c:v>
                </c:pt>
                <c:pt idx="29">
                  <c:v>8.1999999999999993</c:v>
                </c:pt>
                <c:pt idx="30">
                  <c:v>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76696"/>
        <c:axId val="1025864544"/>
      </c:barChart>
      <c:catAx>
        <c:axId val="102587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45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64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7669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2025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'Feb25'!$C$3:$AG$3</c:f>
              <c:numCache>
                <c:formatCode>0.0</c:formatCode>
                <c:ptCount val="31"/>
                <c:pt idx="0">
                  <c:v>8.6</c:v>
                </c:pt>
                <c:pt idx="1">
                  <c:v>30.8</c:v>
                </c:pt>
                <c:pt idx="2">
                  <c:v>32.1</c:v>
                </c:pt>
                <c:pt idx="3">
                  <c:v>26.5</c:v>
                </c:pt>
                <c:pt idx="4">
                  <c:v>26.4</c:v>
                </c:pt>
                <c:pt idx="5">
                  <c:v>15.1</c:v>
                </c:pt>
                <c:pt idx="6">
                  <c:v>28.1</c:v>
                </c:pt>
                <c:pt idx="7">
                  <c:v>27.3</c:v>
                </c:pt>
                <c:pt idx="8">
                  <c:v>30.3</c:v>
                </c:pt>
                <c:pt idx="9">
                  <c:v>25.7</c:v>
                </c:pt>
                <c:pt idx="10">
                  <c:v>11.2</c:v>
                </c:pt>
                <c:pt idx="11">
                  <c:v>19.600000000000001</c:v>
                </c:pt>
                <c:pt idx="12">
                  <c:v>5.6</c:v>
                </c:pt>
                <c:pt idx="13">
                  <c:v>34.6</c:v>
                </c:pt>
                <c:pt idx="14">
                  <c:v>29.4</c:v>
                </c:pt>
                <c:pt idx="15">
                  <c:v>37</c:v>
                </c:pt>
                <c:pt idx="16">
                  <c:v>18</c:v>
                </c:pt>
                <c:pt idx="17">
                  <c:v>36.6</c:v>
                </c:pt>
                <c:pt idx="18">
                  <c:v>30.2</c:v>
                </c:pt>
                <c:pt idx="19">
                  <c:v>31.3</c:v>
                </c:pt>
                <c:pt idx="20">
                  <c:v>32.9</c:v>
                </c:pt>
                <c:pt idx="21">
                  <c:v>29.7</c:v>
                </c:pt>
                <c:pt idx="22">
                  <c:v>17.3</c:v>
                </c:pt>
                <c:pt idx="23">
                  <c:v>20.5</c:v>
                </c:pt>
                <c:pt idx="24">
                  <c:v>46.3</c:v>
                </c:pt>
                <c:pt idx="25">
                  <c:v>46.6</c:v>
                </c:pt>
                <c:pt idx="26">
                  <c:v>44.7</c:v>
                </c:pt>
                <c:pt idx="27">
                  <c:v>43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'Feb25'!$C$4:$AG$4</c:f>
              <c:numCache>
                <c:formatCode>0.0</c:formatCode>
                <c:ptCount val="31"/>
                <c:pt idx="0">
                  <c:v>36.199999999999996</c:v>
                </c:pt>
                <c:pt idx="1">
                  <c:v>99.7</c:v>
                </c:pt>
                <c:pt idx="2">
                  <c:v>107.60000000000001</c:v>
                </c:pt>
                <c:pt idx="3">
                  <c:v>134.1</c:v>
                </c:pt>
                <c:pt idx="4">
                  <c:v>136.20000000000002</c:v>
                </c:pt>
                <c:pt idx="5">
                  <c:v>62.599999999999994</c:v>
                </c:pt>
                <c:pt idx="6">
                  <c:v>111.49999999999999</c:v>
                </c:pt>
                <c:pt idx="7">
                  <c:v>76.400000000000006</c:v>
                </c:pt>
                <c:pt idx="8">
                  <c:v>130.9</c:v>
                </c:pt>
                <c:pt idx="9">
                  <c:v>70.599999999999994</c:v>
                </c:pt>
                <c:pt idx="10">
                  <c:v>46.199999999999996</c:v>
                </c:pt>
                <c:pt idx="11">
                  <c:v>61.599999999999994</c:v>
                </c:pt>
                <c:pt idx="12">
                  <c:v>22.2</c:v>
                </c:pt>
                <c:pt idx="13">
                  <c:v>106</c:v>
                </c:pt>
                <c:pt idx="14">
                  <c:v>155.89999999999998</c:v>
                </c:pt>
                <c:pt idx="15">
                  <c:v>104.9</c:v>
                </c:pt>
                <c:pt idx="16">
                  <c:v>58.000000000000007</c:v>
                </c:pt>
                <c:pt idx="17">
                  <c:v>133.69999999999999</c:v>
                </c:pt>
                <c:pt idx="18">
                  <c:v>121.5</c:v>
                </c:pt>
                <c:pt idx="19">
                  <c:v>86</c:v>
                </c:pt>
                <c:pt idx="20">
                  <c:v>124.80000000000001</c:v>
                </c:pt>
                <c:pt idx="21">
                  <c:v>92.1</c:v>
                </c:pt>
                <c:pt idx="22">
                  <c:v>60</c:v>
                </c:pt>
                <c:pt idx="23">
                  <c:v>80.5</c:v>
                </c:pt>
                <c:pt idx="24">
                  <c:v>89.5</c:v>
                </c:pt>
                <c:pt idx="25">
                  <c:v>58.4</c:v>
                </c:pt>
                <c:pt idx="26">
                  <c:v>66.7</c:v>
                </c:pt>
                <c:pt idx="27">
                  <c:v>159.30000000000001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67288"/>
        <c:axId val="1025864936"/>
        <c:axId val="1017283408"/>
      </c:bar3DChart>
      <c:catAx>
        <c:axId val="102586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49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64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7288"/>
        <c:crossesAt val="1"/>
        <c:crossBetween val="between"/>
      </c:valAx>
      <c:serAx>
        <c:axId val="101728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649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'Mai15'!$C$54:$AG$54</c:f>
              <c:numCache>
                <c:formatCode>0.0</c:formatCode>
                <c:ptCount val="31"/>
                <c:pt idx="0">
                  <c:v>16.7</c:v>
                </c:pt>
                <c:pt idx="1">
                  <c:v>44.6</c:v>
                </c:pt>
                <c:pt idx="2">
                  <c:v>42.5</c:v>
                </c:pt>
                <c:pt idx="3">
                  <c:v>51.9</c:v>
                </c:pt>
                <c:pt idx="4">
                  <c:v>40</c:v>
                </c:pt>
                <c:pt idx="5">
                  <c:v>82.8</c:v>
                </c:pt>
                <c:pt idx="6">
                  <c:v>93</c:v>
                </c:pt>
                <c:pt idx="7">
                  <c:v>50.7</c:v>
                </c:pt>
                <c:pt idx="8">
                  <c:v>76.599999999999994</c:v>
                </c:pt>
                <c:pt idx="9">
                  <c:v>102.2</c:v>
                </c:pt>
                <c:pt idx="10">
                  <c:v>98.2</c:v>
                </c:pt>
                <c:pt idx="11">
                  <c:v>93.1</c:v>
                </c:pt>
                <c:pt idx="12">
                  <c:v>86.8</c:v>
                </c:pt>
                <c:pt idx="13">
                  <c:v>73.3</c:v>
                </c:pt>
                <c:pt idx="14">
                  <c:v>16.399999999999999</c:v>
                </c:pt>
                <c:pt idx="15">
                  <c:v>80.7</c:v>
                </c:pt>
                <c:pt idx="16">
                  <c:v>89.7</c:v>
                </c:pt>
                <c:pt idx="17">
                  <c:v>104.8</c:v>
                </c:pt>
                <c:pt idx="18">
                  <c:v>19.600000000000001</c:v>
                </c:pt>
                <c:pt idx="19">
                  <c:v>23.1</c:v>
                </c:pt>
                <c:pt idx="20">
                  <c:v>25.8</c:v>
                </c:pt>
                <c:pt idx="21">
                  <c:v>85.4</c:v>
                </c:pt>
                <c:pt idx="22">
                  <c:v>71.900000000000006</c:v>
                </c:pt>
                <c:pt idx="23">
                  <c:v>66.3</c:v>
                </c:pt>
                <c:pt idx="24">
                  <c:v>48.8</c:v>
                </c:pt>
                <c:pt idx="25">
                  <c:v>41.2</c:v>
                </c:pt>
                <c:pt idx="26">
                  <c:v>106.4</c:v>
                </c:pt>
                <c:pt idx="27">
                  <c:v>109</c:v>
                </c:pt>
                <c:pt idx="28">
                  <c:v>108.8</c:v>
                </c:pt>
                <c:pt idx="29">
                  <c:v>91.8</c:v>
                </c:pt>
                <c:pt idx="30">
                  <c:v>95.1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'Mai15'!$C$55:$AG$55</c:f>
              <c:numCache>
                <c:formatCode>0.0</c:formatCode>
                <c:ptCount val="31"/>
                <c:pt idx="0">
                  <c:v>16.5</c:v>
                </c:pt>
                <c:pt idx="1">
                  <c:v>44.2</c:v>
                </c:pt>
                <c:pt idx="2">
                  <c:v>41.5</c:v>
                </c:pt>
                <c:pt idx="3">
                  <c:v>51.5</c:v>
                </c:pt>
                <c:pt idx="4">
                  <c:v>39.799999999999997</c:v>
                </c:pt>
                <c:pt idx="5">
                  <c:v>81.7</c:v>
                </c:pt>
                <c:pt idx="6">
                  <c:v>93</c:v>
                </c:pt>
                <c:pt idx="7">
                  <c:v>50.5</c:v>
                </c:pt>
                <c:pt idx="8">
                  <c:v>73.8</c:v>
                </c:pt>
                <c:pt idx="9">
                  <c:v>100.2</c:v>
                </c:pt>
                <c:pt idx="10">
                  <c:v>96.3</c:v>
                </c:pt>
                <c:pt idx="11">
                  <c:v>92.2</c:v>
                </c:pt>
                <c:pt idx="12">
                  <c:v>85.8</c:v>
                </c:pt>
                <c:pt idx="13">
                  <c:v>72.599999999999994</c:v>
                </c:pt>
                <c:pt idx="14">
                  <c:v>16.100000000000001</c:v>
                </c:pt>
                <c:pt idx="15">
                  <c:v>79.400000000000006</c:v>
                </c:pt>
                <c:pt idx="16">
                  <c:v>88.2</c:v>
                </c:pt>
                <c:pt idx="17">
                  <c:v>103.5</c:v>
                </c:pt>
                <c:pt idx="18">
                  <c:v>19.2</c:v>
                </c:pt>
                <c:pt idx="19">
                  <c:v>22.6</c:v>
                </c:pt>
                <c:pt idx="20">
                  <c:v>25.3</c:v>
                </c:pt>
                <c:pt idx="21">
                  <c:v>85.1</c:v>
                </c:pt>
                <c:pt idx="22">
                  <c:v>69.8</c:v>
                </c:pt>
                <c:pt idx="23">
                  <c:v>66.3</c:v>
                </c:pt>
                <c:pt idx="24">
                  <c:v>48.4</c:v>
                </c:pt>
                <c:pt idx="25">
                  <c:v>40.700000000000003</c:v>
                </c:pt>
                <c:pt idx="26">
                  <c:v>103.7</c:v>
                </c:pt>
                <c:pt idx="27">
                  <c:v>107.1</c:v>
                </c:pt>
                <c:pt idx="28">
                  <c:v>106.3</c:v>
                </c:pt>
                <c:pt idx="29">
                  <c:v>90.4</c:v>
                </c:pt>
                <c:pt idx="30">
                  <c:v>92.5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'Mai15'!$C$56:$AG$56</c:f>
              <c:numCache>
                <c:formatCode>0.0</c:formatCode>
                <c:ptCount val="31"/>
                <c:pt idx="0">
                  <c:v>16.399999999999999</c:v>
                </c:pt>
                <c:pt idx="1">
                  <c:v>43.9</c:v>
                </c:pt>
                <c:pt idx="2">
                  <c:v>39</c:v>
                </c:pt>
                <c:pt idx="3">
                  <c:v>49.6</c:v>
                </c:pt>
                <c:pt idx="4">
                  <c:v>39.200000000000003</c:v>
                </c:pt>
                <c:pt idx="5">
                  <c:v>76.5</c:v>
                </c:pt>
                <c:pt idx="6">
                  <c:v>90.5</c:v>
                </c:pt>
                <c:pt idx="7">
                  <c:v>50.7</c:v>
                </c:pt>
                <c:pt idx="8">
                  <c:v>68.400000000000006</c:v>
                </c:pt>
                <c:pt idx="9">
                  <c:v>94.3</c:v>
                </c:pt>
                <c:pt idx="10">
                  <c:v>91.2</c:v>
                </c:pt>
                <c:pt idx="11">
                  <c:v>87.8</c:v>
                </c:pt>
                <c:pt idx="12">
                  <c:v>82.5</c:v>
                </c:pt>
                <c:pt idx="13">
                  <c:v>72.3</c:v>
                </c:pt>
                <c:pt idx="14">
                  <c:v>15.9</c:v>
                </c:pt>
                <c:pt idx="15">
                  <c:v>76.7</c:v>
                </c:pt>
                <c:pt idx="16">
                  <c:v>81.599999999999994</c:v>
                </c:pt>
                <c:pt idx="17">
                  <c:v>97</c:v>
                </c:pt>
                <c:pt idx="18">
                  <c:v>19</c:v>
                </c:pt>
                <c:pt idx="19">
                  <c:v>22.3</c:v>
                </c:pt>
                <c:pt idx="20">
                  <c:v>24.9</c:v>
                </c:pt>
                <c:pt idx="21">
                  <c:v>81.8</c:v>
                </c:pt>
                <c:pt idx="22">
                  <c:v>67</c:v>
                </c:pt>
                <c:pt idx="23">
                  <c:v>66.7</c:v>
                </c:pt>
                <c:pt idx="24">
                  <c:v>48</c:v>
                </c:pt>
                <c:pt idx="25">
                  <c:v>39.9</c:v>
                </c:pt>
                <c:pt idx="26">
                  <c:v>98.5</c:v>
                </c:pt>
                <c:pt idx="27">
                  <c:v>101.7</c:v>
                </c:pt>
                <c:pt idx="28">
                  <c:v>101.1</c:v>
                </c:pt>
                <c:pt idx="29">
                  <c:v>86.8</c:v>
                </c:pt>
                <c:pt idx="30">
                  <c:v>88.3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'Mai15'!$C$57:$AG$57</c:f>
              <c:numCache>
                <c:formatCode>0.0</c:formatCode>
                <c:ptCount val="31"/>
                <c:pt idx="0">
                  <c:v>8.5</c:v>
                </c:pt>
                <c:pt idx="1">
                  <c:v>26</c:v>
                </c:pt>
                <c:pt idx="2">
                  <c:v>18.8</c:v>
                </c:pt>
                <c:pt idx="3">
                  <c:v>24</c:v>
                </c:pt>
                <c:pt idx="4">
                  <c:v>20.8</c:v>
                </c:pt>
                <c:pt idx="5">
                  <c:v>39.5</c:v>
                </c:pt>
                <c:pt idx="6">
                  <c:v>50.9</c:v>
                </c:pt>
                <c:pt idx="7">
                  <c:v>34.799999999999997</c:v>
                </c:pt>
                <c:pt idx="8">
                  <c:v>37</c:v>
                </c:pt>
                <c:pt idx="9">
                  <c:v>52.6</c:v>
                </c:pt>
                <c:pt idx="10">
                  <c:v>49.8</c:v>
                </c:pt>
                <c:pt idx="11">
                  <c:v>48.1</c:v>
                </c:pt>
                <c:pt idx="12">
                  <c:v>46.2</c:v>
                </c:pt>
                <c:pt idx="13">
                  <c:v>40.9</c:v>
                </c:pt>
                <c:pt idx="14">
                  <c:v>8.3000000000000007</c:v>
                </c:pt>
                <c:pt idx="15">
                  <c:v>39.299999999999997</c:v>
                </c:pt>
                <c:pt idx="16">
                  <c:v>40.200000000000003</c:v>
                </c:pt>
                <c:pt idx="17">
                  <c:v>53.9</c:v>
                </c:pt>
                <c:pt idx="18">
                  <c:v>9.8000000000000007</c:v>
                </c:pt>
                <c:pt idx="19">
                  <c:v>11.5</c:v>
                </c:pt>
                <c:pt idx="20">
                  <c:v>12.7</c:v>
                </c:pt>
                <c:pt idx="21">
                  <c:v>45.2</c:v>
                </c:pt>
                <c:pt idx="22">
                  <c:v>35.9</c:v>
                </c:pt>
                <c:pt idx="23">
                  <c:v>40.9</c:v>
                </c:pt>
                <c:pt idx="24">
                  <c:v>25.9</c:v>
                </c:pt>
                <c:pt idx="25">
                  <c:v>20.100000000000001</c:v>
                </c:pt>
                <c:pt idx="26">
                  <c:v>53.8</c:v>
                </c:pt>
                <c:pt idx="27">
                  <c:v>55.7</c:v>
                </c:pt>
                <c:pt idx="28">
                  <c:v>52.4</c:v>
                </c:pt>
                <c:pt idx="29">
                  <c:v>44.3</c:v>
                </c:pt>
                <c:pt idx="30">
                  <c:v>49.3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354632"/>
        <c:axId val="845355024"/>
      </c:barChart>
      <c:catAx>
        <c:axId val="845354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355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45355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35463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'Feb25'!$C$54:$AG$54</c:f>
              <c:numCache>
                <c:formatCode>0.0</c:formatCode>
                <c:ptCount val="31"/>
                <c:pt idx="0">
                  <c:v>9.1</c:v>
                </c:pt>
                <c:pt idx="1">
                  <c:v>28.9</c:v>
                </c:pt>
                <c:pt idx="2">
                  <c:v>31.6</c:v>
                </c:pt>
                <c:pt idx="3">
                  <c:v>39.9</c:v>
                </c:pt>
                <c:pt idx="4">
                  <c:v>40.200000000000003</c:v>
                </c:pt>
                <c:pt idx="5">
                  <c:v>16.2</c:v>
                </c:pt>
                <c:pt idx="6">
                  <c:v>31.5</c:v>
                </c:pt>
                <c:pt idx="7">
                  <c:v>21</c:v>
                </c:pt>
                <c:pt idx="8">
                  <c:v>37.4</c:v>
                </c:pt>
                <c:pt idx="9">
                  <c:v>18.399999999999999</c:v>
                </c:pt>
                <c:pt idx="10">
                  <c:v>11.6</c:v>
                </c:pt>
                <c:pt idx="11">
                  <c:v>15.7</c:v>
                </c:pt>
                <c:pt idx="12">
                  <c:v>5.0999999999999996</c:v>
                </c:pt>
                <c:pt idx="13">
                  <c:v>29.9</c:v>
                </c:pt>
                <c:pt idx="14">
                  <c:v>44.4</c:v>
                </c:pt>
                <c:pt idx="15">
                  <c:v>30</c:v>
                </c:pt>
                <c:pt idx="16">
                  <c:v>15.3</c:v>
                </c:pt>
                <c:pt idx="17">
                  <c:v>38.799999999999997</c:v>
                </c:pt>
                <c:pt idx="18">
                  <c:v>34.6</c:v>
                </c:pt>
                <c:pt idx="19">
                  <c:v>24.6</c:v>
                </c:pt>
                <c:pt idx="20">
                  <c:v>33.9</c:v>
                </c:pt>
                <c:pt idx="21">
                  <c:v>24.4</c:v>
                </c:pt>
                <c:pt idx="22">
                  <c:v>15.4</c:v>
                </c:pt>
                <c:pt idx="23">
                  <c:v>21</c:v>
                </c:pt>
                <c:pt idx="24">
                  <c:v>26.5</c:v>
                </c:pt>
                <c:pt idx="25">
                  <c:v>15.3</c:v>
                </c:pt>
                <c:pt idx="26">
                  <c:v>17.7</c:v>
                </c:pt>
                <c:pt idx="27">
                  <c:v>43.1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'Feb25'!$C$55:$AG$55</c:f>
              <c:numCache>
                <c:formatCode>0.0</c:formatCode>
                <c:ptCount val="31"/>
                <c:pt idx="0">
                  <c:v>10.8</c:v>
                </c:pt>
                <c:pt idx="1">
                  <c:v>31.3</c:v>
                </c:pt>
                <c:pt idx="2">
                  <c:v>34.200000000000003</c:v>
                </c:pt>
                <c:pt idx="3">
                  <c:v>42.8</c:v>
                </c:pt>
                <c:pt idx="4">
                  <c:v>43.2</c:v>
                </c:pt>
                <c:pt idx="5">
                  <c:v>18.600000000000001</c:v>
                </c:pt>
                <c:pt idx="6">
                  <c:v>34.299999999999997</c:v>
                </c:pt>
                <c:pt idx="7">
                  <c:v>23.4</c:v>
                </c:pt>
                <c:pt idx="8">
                  <c:v>40.5</c:v>
                </c:pt>
                <c:pt idx="9">
                  <c:v>20.8</c:v>
                </c:pt>
                <c:pt idx="10">
                  <c:v>13.7</c:v>
                </c:pt>
                <c:pt idx="11">
                  <c:v>17.899999999999999</c:v>
                </c:pt>
                <c:pt idx="12">
                  <c:v>6.7</c:v>
                </c:pt>
                <c:pt idx="13">
                  <c:v>32.700000000000003</c:v>
                </c:pt>
                <c:pt idx="14">
                  <c:v>47.9</c:v>
                </c:pt>
                <c:pt idx="15">
                  <c:v>32.6</c:v>
                </c:pt>
                <c:pt idx="16">
                  <c:v>17.399999999999999</c:v>
                </c:pt>
                <c:pt idx="17">
                  <c:v>41.7</c:v>
                </c:pt>
                <c:pt idx="18">
                  <c:v>37.5</c:v>
                </c:pt>
                <c:pt idx="19">
                  <c:v>27</c:v>
                </c:pt>
                <c:pt idx="20">
                  <c:v>37</c:v>
                </c:pt>
                <c:pt idx="21">
                  <c:v>27.2</c:v>
                </c:pt>
                <c:pt idx="22">
                  <c:v>17.7</c:v>
                </c:pt>
                <c:pt idx="23">
                  <c:v>23.7</c:v>
                </c:pt>
                <c:pt idx="24">
                  <c:v>28.5</c:v>
                </c:pt>
                <c:pt idx="25">
                  <c:v>17.5</c:v>
                </c:pt>
                <c:pt idx="26">
                  <c:v>20.100000000000001</c:v>
                </c:pt>
                <c:pt idx="27">
                  <c:v>46.6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'Feb25'!$C$56:$AG$56</c:f>
              <c:numCache>
                <c:formatCode>0.0</c:formatCode>
                <c:ptCount val="31"/>
                <c:pt idx="0">
                  <c:v>10.7</c:v>
                </c:pt>
                <c:pt idx="1">
                  <c:v>27.3</c:v>
                </c:pt>
                <c:pt idx="2">
                  <c:v>30.3</c:v>
                </c:pt>
                <c:pt idx="3">
                  <c:v>38.1</c:v>
                </c:pt>
                <c:pt idx="4">
                  <c:v>38.4</c:v>
                </c:pt>
                <c:pt idx="5">
                  <c:v>18.100000000000001</c:v>
                </c:pt>
                <c:pt idx="6">
                  <c:v>32.4</c:v>
                </c:pt>
                <c:pt idx="7">
                  <c:v>22.3</c:v>
                </c:pt>
                <c:pt idx="8">
                  <c:v>36.799999999999997</c:v>
                </c:pt>
                <c:pt idx="9">
                  <c:v>20.399999999999999</c:v>
                </c:pt>
                <c:pt idx="10">
                  <c:v>13.6</c:v>
                </c:pt>
                <c:pt idx="11">
                  <c:v>17.8</c:v>
                </c:pt>
                <c:pt idx="12">
                  <c:v>6.7</c:v>
                </c:pt>
                <c:pt idx="13">
                  <c:v>31.3</c:v>
                </c:pt>
                <c:pt idx="14">
                  <c:v>43.9</c:v>
                </c:pt>
                <c:pt idx="15">
                  <c:v>28.6</c:v>
                </c:pt>
                <c:pt idx="16">
                  <c:v>16.7</c:v>
                </c:pt>
                <c:pt idx="17">
                  <c:v>37.1</c:v>
                </c:pt>
                <c:pt idx="18">
                  <c:v>34.4</c:v>
                </c:pt>
                <c:pt idx="19">
                  <c:v>23.2</c:v>
                </c:pt>
                <c:pt idx="20">
                  <c:v>34.9</c:v>
                </c:pt>
                <c:pt idx="21">
                  <c:v>26.2</c:v>
                </c:pt>
                <c:pt idx="22">
                  <c:v>17.5</c:v>
                </c:pt>
                <c:pt idx="23">
                  <c:v>23.3</c:v>
                </c:pt>
                <c:pt idx="24">
                  <c:v>23.3</c:v>
                </c:pt>
                <c:pt idx="25">
                  <c:v>17.100000000000001</c:v>
                </c:pt>
                <c:pt idx="26">
                  <c:v>19.2</c:v>
                </c:pt>
                <c:pt idx="27">
                  <c:v>45.8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'Feb25'!$C$57:$AG$57</c:f>
              <c:numCache>
                <c:formatCode>0.0</c:formatCode>
                <c:ptCount val="31"/>
                <c:pt idx="0">
                  <c:v>5.6</c:v>
                </c:pt>
                <c:pt idx="1">
                  <c:v>12.2</c:v>
                </c:pt>
                <c:pt idx="2">
                  <c:v>11.5</c:v>
                </c:pt>
                <c:pt idx="3">
                  <c:v>13.3</c:v>
                </c:pt>
                <c:pt idx="4">
                  <c:v>14.4</c:v>
                </c:pt>
                <c:pt idx="5">
                  <c:v>9.6999999999999993</c:v>
                </c:pt>
                <c:pt idx="6">
                  <c:v>13.3</c:v>
                </c:pt>
                <c:pt idx="7">
                  <c:v>9.6999999999999993</c:v>
                </c:pt>
                <c:pt idx="8">
                  <c:v>16.2</c:v>
                </c:pt>
                <c:pt idx="9">
                  <c:v>11</c:v>
                </c:pt>
                <c:pt idx="10">
                  <c:v>7.3</c:v>
                </c:pt>
                <c:pt idx="11">
                  <c:v>10.199999999999999</c:v>
                </c:pt>
                <c:pt idx="12">
                  <c:v>3.7</c:v>
                </c:pt>
                <c:pt idx="13">
                  <c:v>12.1</c:v>
                </c:pt>
                <c:pt idx="14">
                  <c:v>19.7</c:v>
                </c:pt>
                <c:pt idx="15">
                  <c:v>13.7</c:v>
                </c:pt>
                <c:pt idx="16">
                  <c:v>8.6</c:v>
                </c:pt>
                <c:pt idx="17">
                  <c:v>16.100000000000001</c:v>
                </c:pt>
                <c:pt idx="18">
                  <c:v>15</c:v>
                </c:pt>
                <c:pt idx="19">
                  <c:v>11.2</c:v>
                </c:pt>
                <c:pt idx="20">
                  <c:v>19</c:v>
                </c:pt>
                <c:pt idx="21">
                  <c:v>14.3</c:v>
                </c:pt>
                <c:pt idx="22">
                  <c:v>9.4</c:v>
                </c:pt>
                <c:pt idx="23">
                  <c:v>12.5</c:v>
                </c:pt>
                <c:pt idx="24">
                  <c:v>11.2</c:v>
                </c:pt>
                <c:pt idx="25">
                  <c:v>8.5</c:v>
                </c:pt>
                <c:pt idx="26">
                  <c:v>9.6999999999999993</c:v>
                </c:pt>
                <c:pt idx="27">
                  <c:v>23.8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68072"/>
        <c:axId val="1025869640"/>
      </c:barChart>
      <c:catAx>
        <c:axId val="102586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9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69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807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2025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'Mar25'!$C$3:$AG$3</c:f>
              <c:numCache>
                <c:formatCode>0.0</c:formatCode>
                <c:ptCount val="31"/>
                <c:pt idx="0">
                  <c:v>37.4</c:v>
                </c:pt>
                <c:pt idx="1">
                  <c:v>46.2</c:v>
                </c:pt>
                <c:pt idx="2">
                  <c:v>33.4</c:v>
                </c:pt>
                <c:pt idx="3">
                  <c:v>33.9</c:v>
                </c:pt>
                <c:pt idx="4">
                  <c:v>33.4</c:v>
                </c:pt>
                <c:pt idx="5">
                  <c:v>33</c:v>
                </c:pt>
                <c:pt idx="6">
                  <c:v>33.1</c:v>
                </c:pt>
                <c:pt idx="7">
                  <c:v>33.1</c:v>
                </c:pt>
                <c:pt idx="8">
                  <c:v>36.1</c:v>
                </c:pt>
                <c:pt idx="9">
                  <c:v>46.5</c:v>
                </c:pt>
                <c:pt idx="10">
                  <c:v>46.4</c:v>
                </c:pt>
                <c:pt idx="11">
                  <c:v>27.3</c:v>
                </c:pt>
                <c:pt idx="12">
                  <c:v>48.3</c:v>
                </c:pt>
                <c:pt idx="13">
                  <c:v>44.8</c:v>
                </c:pt>
                <c:pt idx="14">
                  <c:v>9.8000000000000007</c:v>
                </c:pt>
                <c:pt idx="15">
                  <c:v>17.600000000000001</c:v>
                </c:pt>
                <c:pt idx="16">
                  <c:v>50</c:v>
                </c:pt>
                <c:pt idx="17">
                  <c:v>36.9</c:v>
                </c:pt>
                <c:pt idx="18">
                  <c:v>36.4</c:v>
                </c:pt>
                <c:pt idx="19">
                  <c:v>36</c:v>
                </c:pt>
                <c:pt idx="20">
                  <c:v>36.5</c:v>
                </c:pt>
                <c:pt idx="21">
                  <c:v>49.9</c:v>
                </c:pt>
                <c:pt idx="22">
                  <c:v>50.4</c:v>
                </c:pt>
                <c:pt idx="23">
                  <c:v>47.5</c:v>
                </c:pt>
                <c:pt idx="24">
                  <c:v>43.7</c:v>
                </c:pt>
                <c:pt idx="25">
                  <c:v>33.799999999999997</c:v>
                </c:pt>
                <c:pt idx="26">
                  <c:v>52.3</c:v>
                </c:pt>
                <c:pt idx="27">
                  <c:v>52.3</c:v>
                </c:pt>
                <c:pt idx="28">
                  <c:v>22.3</c:v>
                </c:pt>
                <c:pt idx="29">
                  <c:v>47.8</c:v>
                </c:pt>
                <c:pt idx="30">
                  <c:v>48.5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'Mar25'!$C$4:$AG$4</c:f>
              <c:numCache>
                <c:formatCode>0.0</c:formatCode>
                <c:ptCount val="31"/>
                <c:pt idx="0">
                  <c:v>95.100000000000009</c:v>
                </c:pt>
                <c:pt idx="1">
                  <c:v>155.00000000000003</c:v>
                </c:pt>
                <c:pt idx="2">
                  <c:v>202</c:v>
                </c:pt>
                <c:pt idx="3">
                  <c:v>193.70000000000002</c:v>
                </c:pt>
                <c:pt idx="4">
                  <c:v>201.39999999999998</c:v>
                </c:pt>
                <c:pt idx="5">
                  <c:v>193.99999999999997</c:v>
                </c:pt>
                <c:pt idx="6">
                  <c:v>198.59999999999997</c:v>
                </c:pt>
                <c:pt idx="7">
                  <c:v>200.79999999999998</c:v>
                </c:pt>
                <c:pt idx="8">
                  <c:v>186.39999999999998</c:v>
                </c:pt>
                <c:pt idx="9">
                  <c:v>167.7</c:v>
                </c:pt>
                <c:pt idx="10">
                  <c:v>149.9</c:v>
                </c:pt>
                <c:pt idx="11">
                  <c:v>50.199999999999996</c:v>
                </c:pt>
                <c:pt idx="12">
                  <c:v>163</c:v>
                </c:pt>
                <c:pt idx="13">
                  <c:v>100.3</c:v>
                </c:pt>
                <c:pt idx="14">
                  <c:v>51.1</c:v>
                </c:pt>
                <c:pt idx="15">
                  <c:v>60.9</c:v>
                </c:pt>
                <c:pt idx="16">
                  <c:v>115.6</c:v>
                </c:pt>
                <c:pt idx="17">
                  <c:v>238.8</c:v>
                </c:pt>
                <c:pt idx="18">
                  <c:v>234.10000000000002</c:v>
                </c:pt>
                <c:pt idx="19">
                  <c:v>212.3</c:v>
                </c:pt>
                <c:pt idx="20">
                  <c:v>161.9</c:v>
                </c:pt>
                <c:pt idx="21">
                  <c:v>180.1</c:v>
                </c:pt>
                <c:pt idx="22">
                  <c:v>140</c:v>
                </c:pt>
                <c:pt idx="23">
                  <c:v>175.3</c:v>
                </c:pt>
                <c:pt idx="24">
                  <c:v>125.99999999999999</c:v>
                </c:pt>
                <c:pt idx="25">
                  <c:v>68.8</c:v>
                </c:pt>
                <c:pt idx="26">
                  <c:v>135.80000000000001</c:v>
                </c:pt>
                <c:pt idx="27">
                  <c:v>130.5</c:v>
                </c:pt>
                <c:pt idx="28">
                  <c:v>49.699999999999996</c:v>
                </c:pt>
                <c:pt idx="29">
                  <c:v>224.39999999999998</c:v>
                </c:pt>
                <c:pt idx="30">
                  <c:v>248.5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25875520"/>
        <c:axId val="1025868464"/>
        <c:axId val="1017280864"/>
      </c:bar3DChart>
      <c:catAx>
        <c:axId val="10258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84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2586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75520"/>
        <c:crossesAt val="1"/>
        <c:crossBetween val="between"/>
      </c:valAx>
      <c:serAx>
        <c:axId val="101728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8684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'Mar25'!$C$54:$AG$54</c:f>
              <c:numCache>
                <c:formatCode>0.0</c:formatCode>
                <c:ptCount val="31"/>
                <c:pt idx="0">
                  <c:v>25</c:v>
                </c:pt>
                <c:pt idx="1">
                  <c:v>45.1</c:v>
                </c:pt>
                <c:pt idx="2">
                  <c:v>57.2</c:v>
                </c:pt>
                <c:pt idx="3">
                  <c:v>53.8</c:v>
                </c:pt>
                <c:pt idx="4">
                  <c:v>56.8</c:v>
                </c:pt>
                <c:pt idx="5">
                  <c:v>53.4</c:v>
                </c:pt>
                <c:pt idx="6">
                  <c:v>55.4</c:v>
                </c:pt>
                <c:pt idx="7">
                  <c:v>56</c:v>
                </c:pt>
                <c:pt idx="8">
                  <c:v>51.2</c:v>
                </c:pt>
                <c:pt idx="9">
                  <c:v>49.2</c:v>
                </c:pt>
                <c:pt idx="10">
                  <c:v>40.5</c:v>
                </c:pt>
                <c:pt idx="11">
                  <c:v>12.7</c:v>
                </c:pt>
                <c:pt idx="12">
                  <c:v>45</c:v>
                </c:pt>
                <c:pt idx="13">
                  <c:v>26.5</c:v>
                </c:pt>
                <c:pt idx="14">
                  <c:v>12.9</c:v>
                </c:pt>
                <c:pt idx="15">
                  <c:v>15.8</c:v>
                </c:pt>
                <c:pt idx="16">
                  <c:v>31.1</c:v>
                </c:pt>
                <c:pt idx="17">
                  <c:v>67.2</c:v>
                </c:pt>
                <c:pt idx="18">
                  <c:v>65.5</c:v>
                </c:pt>
                <c:pt idx="19">
                  <c:v>57.2</c:v>
                </c:pt>
                <c:pt idx="20">
                  <c:v>44</c:v>
                </c:pt>
                <c:pt idx="21">
                  <c:v>49.7</c:v>
                </c:pt>
                <c:pt idx="22">
                  <c:v>38.4</c:v>
                </c:pt>
                <c:pt idx="23">
                  <c:v>49.2</c:v>
                </c:pt>
                <c:pt idx="24">
                  <c:v>34</c:v>
                </c:pt>
                <c:pt idx="25">
                  <c:v>17.600000000000001</c:v>
                </c:pt>
                <c:pt idx="26">
                  <c:v>35.9</c:v>
                </c:pt>
                <c:pt idx="27">
                  <c:v>35.5</c:v>
                </c:pt>
                <c:pt idx="28">
                  <c:v>12.6</c:v>
                </c:pt>
                <c:pt idx="29">
                  <c:v>59.3</c:v>
                </c:pt>
                <c:pt idx="30">
                  <c:v>70.3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'Mar25'!$C$55:$AG$55</c:f>
              <c:numCache>
                <c:formatCode>0.0</c:formatCode>
                <c:ptCount val="31"/>
                <c:pt idx="0">
                  <c:v>28</c:v>
                </c:pt>
                <c:pt idx="1">
                  <c:v>47.8</c:v>
                </c:pt>
                <c:pt idx="2">
                  <c:v>60.3</c:v>
                </c:pt>
                <c:pt idx="3">
                  <c:v>57.1</c:v>
                </c:pt>
                <c:pt idx="4">
                  <c:v>59.8</c:v>
                </c:pt>
                <c:pt idx="5">
                  <c:v>56.8</c:v>
                </c:pt>
                <c:pt idx="6">
                  <c:v>58.7</c:v>
                </c:pt>
                <c:pt idx="7">
                  <c:v>59.2</c:v>
                </c:pt>
                <c:pt idx="8">
                  <c:v>54.9</c:v>
                </c:pt>
                <c:pt idx="9">
                  <c:v>51.3</c:v>
                </c:pt>
                <c:pt idx="10">
                  <c:v>43.8</c:v>
                </c:pt>
                <c:pt idx="11">
                  <c:v>14.8</c:v>
                </c:pt>
                <c:pt idx="12">
                  <c:v>47.6</c:v>
                </c:pt>
                <c:pt idx="13">
                  <c:v>29.4</c:v>
                </c:pt>
                <c:pt idx="14">
                  <c:v>15.2</c:v>
                </c:pt>
                <c:pt idx="15">
                  <c:v>18.2</c:v>
                </c:pt>
                <c:pt idx="16">
                  <c:v>34</c:v>
                </c:pt>
                <c:pt idx="17">
                  <c:v>69.599999999999994</c:v>
                </c:pt>
                <c:pt idx="18">
                  <c:v>68</c:v>
                </c:pt>
                <c:pt idx="19">
                  <c:v>61.1</c:v>
                </c:pt>
                <c:pt idx="20">
                  <c:v>47.5</c:v>
                </c:pt>
                <c:pt idx="21">
                  <c:v>53.1</c:v>
                </c:pt>
                <c:pt idx="22">
                  <c:v>41.3</c:v>
                </c:pt>
                <c:pt idx="23">
                  <c:v>51.7</c:v>
                </c:pt>
                <c:pt idx="24">
                  <c:v>37.1</c:v>
                </c:pt>
                <c:pt idx="25">
                  <c:v>20</c:v>
                </c:pt>
                <c:pt idx="26">
                  <c:v>39.200000000000003</c:v>
                </c:pt>
                <c:pt idx="27">
                  <c:v>38.6</c:v>
                </c:pt>
                <c:pt idx="28">
                  <c:v>14.8</c:v>
                </c:pt>
                <c:pt idx="29">
                  <c:v>63.3</c:v>
                </c:pt>
                <c:pt idx="30">
                  <c:v>73.400000000000006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'Mar25'!$C$56:$AG$56</c:f>
              <c:numCache>
                <c:formatCode>0.0</c:formatCode>
                <c:ptCount val="31"/>
                <c:pt idx="0">
                  <c:v>27.7</c:v>
                </c:pt>
                <c:pt idx="1">
                  <c:v>41.7</c:v>
                </c:pt>
                <c:pt idx="2">
                  <c:v>54.3</c:v>
                </c:pt>
                <c:pt idx="3">
                  <c:v>52.9</c:v>
                </c:pt>
                <c:pt idx="4">
                  <c:v>54.1</c:v>
                </c:pt>
                <c:pt idx="5">
                  <c:v>53.2</c:v>
                </c:pt>
                <c:pt idx="6">
                  <c:v>53.8</c:v>
                </c:pt>
                <c:pt idx="7">
                  <c:v>54.4</c:v>
                </c:pt>
                <c:pt idx="8">
                  <c:v>52.3</c:v>
                </c:pt>
                <c:pt idx="9">
                  <c:v>45.5</c:v>
                </c:pt>
                <c:pt idx="10">
                  <c:v>43</c:v>
                </c:pt>
                <c:pt idx="11">
                  <c:v>14.8</c:v>
                </c:pt>
                <c:pt idx="12">
                  <c:v>46.5</c:v>
                </c:pt>
                <c:pt idx="13">
                  <c:v>29.2</c:v>
                </c:pt>
                <c:pt idx="14">
                  <c:v>15.1</c:v>
                </c:pt>
                <c:pt idx="15">
                  <c:v>17.8</c:v>
                </c:pt>
                <c:pt idx="16">
                  <c:v>33.1</c:v>
                </c:pt>
                <c:pt idx="17">
                  <c:v>64.5</c:v>
                </c:pt>
                <c:pt idx="18">
                  <c:v>63.3</c:v>
                </c:pt>
                <c:pt idx="19">
                  <c:v>58.9</c:v>
                </c:pt>
                <c:pt idx="20">
                  <c:v>46.5</c:v>
                </c:pt>
                <c:pt idx="21">
                  <c:v>51.2</c:v>
                </c:pt>
                <c:pt idx="22">
                  <c:v>40</c:v>
                </c:pt>
                <c:pt idx="23">
                  <c:v>49</c:v>
                </c:pt>
                <c:pt idx="24">
                  <c:v>35.1</c:v>
                </c:pt>
                <c:pt idx="25">
                  <c:v>20</c:v>
                </c:pt>
                <c:pt idx="26">
                  <c:v>38.700000000000003</c:v>
                </c:pt>
                <c:pt idx="27">
                  <c:v>37.299999999999997</c:v>
                </c:pt>
                <c:pt idx="28">
                  <c:v>14.7</c:v>
                </c:pt>
                <c:pt idx="29">
                  <c:v>63</c:v>
                </c:pt>
                <c:pt idx="30">
                  <c:v>69.3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'Mar25'!$C$57:$AG$57</c:f>
              <c:numCache>
                <c:formatCode>0.0</c:formatCode>
                <c:ptCount val="31"/>
                <c:pt idx="0">
                  <c:v>14.4</c:v>
                </c:pt>
                <c:pt idx="1">
                  <c:v>20.399999999999999</c:v>
                </c:pt>
                <c:pt idx="2">
                  <c:v>30.2</c:v>
                </c:pt>
                <c:pt idx="3">
                  <c:v>29.9</c:v>
                </c:pt>
                <c:pt idx="4">
                  <c:v>30.7</c:v>
                </c:pt>
                <c:pt idx="5">
                  <c:v>30.6</c:v>
                </c:pt>
                <c:pt idx="6">
                  <c:v>30.7</c:v>
                </c:pt>
                <c:pt idx="7">
                  <c:v>31.2</c:v>
                </c:pt>
                <c:pt idx="8">
                  <c:v>28</c:v>
                </c:pt>
                <c:pt idx="9">
                  <c:v>21.7</c:v>
                </c:pt>
                <c:pt idx="10">
                  <c:v>22.6</c:v>
                </c:pt>
                <c:pt idx="11">
                  <c:v>7.9</c:v>
                </c:pt>
                <c:pt idx="12">
                  <c:v>23.9</c:v>
                </c:pt>
                <c:pt idx="13">
                  <c:v>15.2</c:v>
                </c:pt>
                <c:pt idx="14">
                  <c:v>7.9</c:v>
                </c:pt>
                <c:pt idx="15">
                  <c:v>9.1</c:v>
                </c:pt>
                <c:pt idx="16">
                  <c:v>17.399999999999999</c:v>
                </c:pt>
                <c:pt idx="17">
                  <c:v>37.5</c:v>
                </c:pt>
                <c:pt idx="18">
                  <c:v>37.299999999999997</c:v>
                </c:pt>
                <c:pt idx="19">
                  <c:v>35.1</c:v>
                </c:pt>
                <c:pt idx="20">
                  <c:v>23.9</c:v>
                </c:pt>
                <c:pt idx="21">
                  <c:v>26.1</c:v>
                </c:pt>
                <c:pt idx="22">
                  <c:v>20.3</c:v>
                </c:pt>
                <c:pt idx="23">
                  <c:v>25.4</c:v>
                </c:pt>
                <c:pt idx="24">
                  <c:v>19.8</c:v>
                </c:pt>
                <c:pt idx="25">
                  <c:v>11.2</c:v>
                </c:pt>
                <c:pt idx="26">
                  <c:v>22</c:v>
                </c:pt>
                <c:pt idx="27">
                  <c:v>19.100000000000001</c:v>
                </c:pt>
                <c:pt idx="28">
                  <c:v>7.6</c:v>
                </c:pt>
                <c:pt idx="29">
                  <c:v>38.799999999999997</c:v>
                </c:pt>
                <c:pt idx="30">
                  <c:v>35.5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873952"/>
        <c:axId val="1025868856"/>
      </c:barChart>
      <c:catAx>
        <c:axId val="102587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68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25868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587395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2025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'Apr25'!$C$3:$AG$3</c:f>
              <c:numCache>
                <c:formatCode>0.0</c:formatCode>
                <c:ptCount val="31"/>
                <c:pt idx="0">
                  <c:v>52.7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'Apr25'!$C$4:$AG$4</c:f>
              <c:numCache>
                <c:formatCode>0.0</c:formatCode>
                <c:ptCount val="31"/>
                <c:pt idx="0">
                  <c:v>196.7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60013624"/>
        <c:axId val="560014800"/>
        <c:axId val="1084600328"/>
      </c:bar3DChart>
      <c:catAx>
        <c:axId val="560013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600148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56001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60013624"/>
        <c:crossesAt val="1"/>
        <c:crossBetween val="between"/>
      </c:valAx>
      <c:serAx>
        <c:axId val="1084600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600148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40920895733"/>
          <c:y val="0.18851585182404748"/>
          <c:w val="0.14519440000966344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'Apr25'!$C$54:$AG$54</c:f>
              <c:numCache>
                <c:formatCode>0.0</c:formatCode>
                <c:ptCount val="31"/>
                <c:pt idx="0">
                  <c:v>53.5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'Apr25'!$C$55:$AG$55</c:f>
              <c:numCache>
                <c:formatCode>0.0</c:formatCode>
                <c:ptCount val="31"/>
                <c:pt idx="0">
                  <c:v>56.9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'Apr25'!$C$56:$AG$56</c:f>
              <c:numCache>
                <c:formatCode>0.0</c:formatCode>
                <c:ptCount val="31"/>
                <c:pt idx="0">
                  <c:v>53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'Apr25'!$C$57:$AG$57</c:f>
              <c:numCache>
                <c:formatCode>0.0</c:formatCode>
                <c:ptCount val="31"/>
                <c:pt idx="0">
                  <c:v>33.299999999999997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0011272"/>
        <c:axId val="560012448"/>
      </c:barChart>
      <c:catAx>
        <c:axId val="56001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60012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0012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6001127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2293680243"/>
          <c:y val="0.28700945992022897"/>
          <c:w val="0.12269952942272744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'Jun15'!$C$3:$AG$3</c:f>
              <c:numCache>
                <c:formatCode>0.0</c:formatCode>
                <c:ptCount val="31"/>
                <c:pt idx="0">
                  <c:v>52.970999999999997</c:v>
                </c:pt>
                <c:pt idx="1">
                  <c:v>52.037999999999997</c:v>
                </c:pt>
                <c:pt idx="2">
                  <c:v>45.933</c:v>
                </c:pt>
                <c:pt idx="3">
                  <c:v>42.579000000000001</c:v>
                </c:pt>
                <c:pt idx="4">
                  <c:v>49.984999999999999</c:v>
                </c:pt>
                <c:pt idx="5">
                  <c:v>41.959000000000003</c:v>
                </c:pt>
                <c:pt idx="6">
                  <c:v>44.866</c:v>
                </c:pt>
                <c:pt idx="7">
                  <c:v>52.555</c:v>
                </c:pt>
                <c:pt idx="8">
                  <c:v>48.505000000000003</c:v>
                </c:pt>
                <c:pt idx="9">
                  <c:v>52.405000000000001</c:v>
                </c:pt>
                <c:pt idx="10">
                  <c:v>49.378999999999998</c:v>
                </c:pt>
                <c:pt idx="11">
                  <c:v>48.222999999999999</c:v>
                </c:pt>
                <c:pt idx="12">
                  <c:v>52.319000000000003</c:v>
                </c:pt>
                <c:pt idx="13">
                  <c:v>43.917999999999999</c:v>
                </c:pt>
                <c:pt idx="14">
                  <c:v>52.933</c:v>
                </c:pt>
                <c:pt idx="15">
                  <c:v>53</c:v>
                </c:pt>
                <c:pt idx="16">
                  <c:v>52.941000000000003</c:v>
                </c:pt>
                <c:pt idx="17">
                  <c:v>51.277000000000001</c:v>
                </c:pt>
                <c:pt idx="18">
                  <c:v>51.859000000000002</c:v>
                </c:pt>
                <c:pt idx="19">
                  <c:v>52.981999999999999</c:v>
                </c:pt>
                <c:pt idx="20">
                  <c:v>51.030999999999999</c:v>
                </c:pt>
                <c:pt idx="21">
                  <c:v>52.112000000000002</c:v>
                </c:pt>
                <c:pt idx="22">
                  <c:v>53</c:v>
                </c:pt>
                <c:pt idx="23">
                  <c:v>45.771999999999998</c:v>
                </c:pt>
                <c:pt idx="24">
                  <c:v>52.527999999999999</c:v>
                </c:pt>
                <c:pt idx="25">
                  <c:v>46.15</c:v>
                </c:pt>
                <c:pt idx="26">
                  <c:v>52.874000000000002</c:v>
                </c:pt>
                <c:pt idx="27">
                  <c:v>43.573</c:v>
                </c:pt>
                <c:pt idx="28">
                  <c:v>51.98</c:v>
                </c:pt>
                <c:pt idx="29">
                  <c:v>42.427999999999997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'Jun15'!$C$4:$AG$4</c:f>
              <c:numCache>
                <c:formatCode>General</c:formatCode>
                <c:ptCount val="31"/>
                <c:pt idx="0">
                  <c:v>307.3</c:v>
                </c:pt>
                <c:pt idx="1">
                  <c:v>353.20000000000005</c:v>
                </c:pt>
                <c:pt idx="2">
                  <c:v>353.90000000000003</c:v>
                </c:pt>
                <c:pt idx="3">
                  <c:v>352.7</c:v>
                </c:pt>
                <c:pt idx="4">
                  <c:v>310.10000000000002</c:v>
                </c:pt>
                <c:pt idx="5">
                  <c:v>333.4</c:v>
                </c:pt>
                <c:pt idx="6">
                  <c:v>281.8</c:v>
                </c:pt>
                <c:pt idx="7">
                  <c:v>249.7</c:v>
                </c:pt>
                <c:pt idx="8">
                  <c:v>176.7</c:v>
                </c:pt>
                <c:pt idx="9">
                  <c:v>255.70000000000002</c:v>
                </c:pt>
                <c:pt idx="10">
                  <c:v>304.79999999999995</c:v>
                </c:pt>
                <c:pt idx="11">
                  <c:v>274.8</c:v>
                </c:pt>
                <c:pt idx="12">
                  <c:v>331.90000000000003</c:v>
                </c:pt>
                <c:pt idx="13">
                  <c:v>198</c:v>
                </c:pt>
                <c:pt idx="14">
                  <c:v>163.80000000000001</c:v>
                </c:pt>
                <c:pt idx="15">
                  <c:v>231.1</c:v>
                </c:pt>
                <c:pt idx="16">
                  <c:v>326.29999999999995</c:v>
                </c:pt>
                <c:pt idx="17">
                  <c:v>194.79999999999998</c:v>
                </c:pt>
                <c:pt idx="18">
                  <c:v>347.7</c:v>
                </c:pt>
                <c:pt idx="19">
                  <c:v>209.5</c:v>
                </c:pt>
                <c:pt idx="20">
                  <c:v>194.39999999999998</c:v>
                </c:pt>
                <c:pt idx="21">
                  <c:v>243.49999999999997</c:v>
                </c:pt>
                <c:pt idx="22">
                  <c:v>294.39999999999998</c:v>
                </c:pt>
                <c:pt idx="23">
                  <c:v>382.59999999999997</c:v>
                </c:pt>
                <c:pt idx="24">
                  <c:v>351.4</c:v>
                </c:pt>
                <c:pt idx="25">
                  <c:v>341.8</c:v>
                </c:pt>
                <c:pt idx="26">
                  <c:v>305.10000000000002</c:v>
                </c:pt>
                <c:pt idx="27">
                  <c:v>366.09999999999997</c:v>
                </c:pt>
                <c:pt idx="28">
                  <c:v>335</c:v>
                </c:pt>
                <c:pt idx="29">
                  <c:v>354.3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5355416"/>
        <c:axId val="845356200"/>
        <c:axId val="989558528"/>
      </c:bar3DChart>
      <c:catAx>
        <c:axId val="84535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3562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45356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355416"/>
        <c:crossesAt val="1"/>
        <c:crossBetween val="between"/>
      </c:valAx>
      <c:serAx>
        <c:axId val="98955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53562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'Jun15'!$C$54:$AG$54</c:f>
              <c:numCache>
                <c:formatCode>0.0</c:formatCode>
                <c:ptCount val="31"/>
                <c:pt idx="0">
                  <c:v>90.4</c:v>
                </c:pt>
                <c:pt idx="1">
                  <c:v>105.1</c:v>
                </c:pt>
                <c:pt idx="2">
                  <c:v>103</c:v>
                </c:pt>
                <c:pt idx="3">
                  <c:v>102.6</c:v>
                </c:pt>
                <c:pt idx="4">
                  <c:v>88.7</c:v>
                </c:pt>
                <c:pt idx="5">
                  <c:v>94.8</c:v>
                </c:pt>
                <c:pt idx="6">
                  <c:v>78.2</c:v>
                </c:pt>
                <c:pt idx="7">
                  <c:v>71.5</c:v>
                </c:pt>
                <c:pt idx="8">
                  <c:v>51.1</c:v>
                </c:pt>
                <c:pt idx="9">
                  <c:v>78.2</c:v>
                </c:pt>
                <c:pt idx="10">
                  <c:v>90.3</c:v>
                </c:pt>
                <c:pt idx="11">
                  <c:v>78.2</c:v>
                </c:pt>
                <c:pt idx="12">
                  <c:v>97.8</c:v>
                </c:pt>
                <c:pt idx="13">
                  <c:v>55.4</c:v>
                </c:pt>
                <c:pt idx="14">
                  <c:v>48</c:v>
                </c:pt>
                <c:pt idx="15">
                  <c:v>66</c:v>
                </c:pt>
                <c:pt idx="16">
                  <c:v>94.8</c:v>
                </c:pt>
                <c:pt idx="17">
                  <c:v>54.7</c:v>
                </c:pt>
                <c:pt idx="18">
                  <c:v>101.2</c:v>
                </c:pt>
                <c:pt idx="19">
                  <c:v>61.5</c:v>
                </c:pt>
                <c:pt idx="20">
                  <c:v>57.2</c:v>
                </c:pt>
                <c:pt idx="21">
                  <c:v>68.8</c:v>
                </c:pt>
                <c:pt idx="22">
                  <c:v>85.6</c:v>
                </c:pt>
                <c:pt idx="23">
                  <c:v>111.7</c:v>
                </c:pt>
                <c:pt idx="24">
                  <c:v>103.5</c:v>
                </c:pt>
                <c:pt idx="25">
                  <c:v>99.1</c:v>
                </c:pt>
                <c:pt idx="26">
                  <c:v>90.3</c:v>
                </c:pt>
                <c:pt idx="27">
                  <c:v>106.8</c:v>
                </c:pt>
                <c:pt idx="28">
                  <c:v>99.3</c:v>
                </c:pt>
                <c:pt idx="29">
                  <c:v>103.3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'Jun15'!$C$55:$AG$55</c:f>
              <c:numCache>
                <c:formatCode>0.0</c:formatCode>
                <c:ptCount val="31"/>
                <c:pt idx="0">
                  <c:v>87.5</c:v>
                </c:pt>
                <c:pt idx="1">
                  <c:v>102.2</c:v>
                </c:pt>
                <c:pt idx="2">
                  <c:v>101</c:v>
                </c:pt>
                <c:pt idx="3">
                  <c:v>101</c:v>
                </c:pt>
                <c:pt idx="4">
                  <c:v>88.3</c:v>
                </c:pt>
                <c:pt idx="5">
                  <c:v>95.1</c:v>
                </c:pt>
                <c:pt idx="6">
                  <c:v>78.3</c:v>
                </c:pt>
                <c:pt idx="7">
                  <c:v>69.2</c:v>
                </c:pt>
                <c:pt idx="8">
                  <c:v>50.6</c:v>
                </c:pt>
                <c:pt idx="9">
                  <c:v>75.3</c:v>
                </c:pt>
                <c:pt idx="10">
                  <c:v>87.6</c:v>
                </c:pt>
                <c:pt idx="11">
                  <c:v>77.7</c:v>
                </c:pt>
                <c:pt idx="12">
                  <c:v>95.8</c:v>
                </c:pt>
                <c:pt idx="13">
                  <c:v>54.9</c:v>
                </c:pt>
                <c:pt idx="14">
                  <c:v>47.1</c:v>
                </c:pt>
                <c:pt idx="15">
                  <c:v>65.7</c:v>
                </c:pt>
                <c:pt idx="16">
                  <c:v>93.4</c:v>
                </c:pt>
                <c:pt idx="17">
                  <c:v>54.3</c:v>
                </c:pt>
                <c:pt idx="18">
                  <c:v>99.9</c:v>
                </c:pt>
                <c:pt idx="19">
                  <c:v>60.7</c:v>
                </c:pt>
                <c:pt idx="20">
                  <c:v>56.5</c:v>
                </c:pt>
                <c:pt idx="21">
                  <c:v>68.099999999999994</c:v>
                </c:pt>
                <c:pt idx="22">
                  <c:v>85.1</c:v>
                </c:pt>
                <c:pt idx="23">
                  <c:v>109.2</c:v>
                </c:pt>
                <c:pt idx="24">
                  <c:v>100.8</c:v>
                </c:pt>
                <c:pt idx="25">
                  <c:v>97.1</c:v>
                </c:pt>
                <c:pt idx="26">
                  <c:v>88.7</c:v>
                </c:pt>
                <c:pt idx="27">
                  <c:v>104.6</c:v>
                </c:pt>
                <c:pt idx="28">
                  <c:v>97.3</c:v>
                </c:pt>
                <c:pt idx="29">
                  <c:v>101.1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'Jun15'!$C$56:$AG$56</c:f>
              <c:numCache>
                <c:formatCode>0.0</c:formatCode>
                <c:ptCount val="31"/>
                <c:pt idx="0">
                  <c:v>82.3</c:v>
                </c:pt>
                <c:pt idx="1">
                  <c:v>96.9</c:v>
                </c:pt>
                <c:pt idx="2">
                  <c:v>96.3</c:v>
                </c:pt>
                <c:pt idx="3">
                  <c:v>96.1</c:v>
                </c:pt>
                <c:pt idx="4">
                  <c:v>84.8</c:v>
                </c:pt>
                <c:pt idx="5">
                  <c:v>92</c:v>
                </c:pt>
                <c:pt idx="6">
                  <c:v>79.3</c:v>
                </c:pt>
                <c:pt idx="7">
                  <c:v>68.8</c:v>
                </c:pt>
                <c:pt idx="8">
                  <c:v>50</c:v>
                </c:pt>
                <c:pt idx="9">
                  <c:v>70.3</c:v>
                </c:pt>
                <c:pt idx="10">
                  <c:v>83.5</c:v>
                </c:pt>
                <c:pt idx="11">
                  <c:v>75.7</c:v>
                </c:pt>
                <c:pt idx="12">
                  <c:v>91.5</c:v>
                </c:pt>
                <c:pt idx="13">
                  <c:v>54.4</c:v>
                </c:pt>
                <c:pt idx="14">
                  <c:v>46.2</c:v>
                </c:pt>
                <c:pt idx="15">
                  <c:v>65.400000000000006</c:v>
                </c:pt>
                <c:pt idx="16">
                  <c:v>89.1</c:v>
                </c:pt>
                <c:pt idx="17">
                  <c:v>53.7</c:v>
                </c:pt>
                <c:pt idx="18">
                  <c:v>97.2</c:v>
                </c:pt>
                <c:pt idx="19">
                  <c:v>58.9</c:v>
                </c:pt>
                <c:pt idx="20">
                  <c:v>54.5</c:v>
                </c:pt>
                <c:pt idx="21">
                  <c:v>67.2</c:v>
                </c:pt>
                <c:pt idx="22">
                  <c:v>83.9</c:v>
                </c:pt>
                <c:pt idx="23">
                  <c:v>105</c:v>
                </c:pt>
                <c:pt idx="24">
                  <c:v>95.6</c:v>
                </c:pt>
                <c:pt idx="25">
                  <c:v>93.5</c:v>
                </c:pt>
                <c:pt idx="26">
                  <c:v>84</c:v>
                </c:pt>
                <c:pt idx="27">
                  <c:v>100.5</c:v>
                </c:pt>
                <c:pt idx="28">
                  <c:v>92.3</c:v>
                </c:pt>
                <c:pt idx="29">
                  <c:v>97.1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'Jun15'!$C$57:$AG$57</c:f>
              <c:numCache>
                <c:formatCode>0.0</c:formatCode>
                <c:ptCount val="31"/>
                <c:pt idx="0">
                  <c:v>47.1</c:v>
                </c:pt>
                <c:pt idx="1">
                  <c:v>49</c:v>
                </c:pt>
                <c:pt idx="2">
                  <c:v>53.6</c:v>
                </c:pt>
                <c:pt idx="3">
                  <c:v>53</c:v>
                </c:pt>
                <c:pt idx="4">
                  <c:v>48.3</c:v>
                </c:pt>
                <c:pt idx="5">
                  <c:v>51.5</c:v>
                </c:pt>
                <c:pt idx="6">
                  <c:v>46</c:v>
                </c:pt>
                <c:pt idx="7">
                  <c:v>40.200000000000003</c:v>
                </c:pt>
                <c:pt idx="8">
                  <c:v>25</c:v>
                </c:pt>
                <c:pt idx="9">
                  <c:v>31.9</c:v>
                </c:pt>
                <c:pt idx="10">
                  <c:v>43.4</c:v>
                </c:pt>
                <c:pt idx="11">
                  <c:v>43.2</c:v>
                </c:pt>
                <c:pt idx="12">
                  <c:v>46.8</c:v>
                </c:pt>
                <c:pt idx="13">
                  <c:v>33.299999999999997</c:v>
                </c:pt>
                <c:pt idx="14">
                  <c:v>22.5</c:v>
                </c:pt>
                <c:pt idx="15">
                  <c:v>34</c:v>
                </c:pt>
                <c:pt idx="16">
                  <c:v>49</c:v>
                </c:pt>
                <c:pt idx="17">
                  <c:v>32.1</c:v>
                </c:pt>
                <c:pt idx="18">
                  <c:v>49.4</c:v>
                </c:pt>
                <c:pt idx="19">
                  <c:v>28.4</c:v>
                </c:pt>
                <c:pt idx="20">
                  <c:v>26.2</c:v>
                </c:pt>
                <c:pt idx="21">
                  <c:v>39.4</c:v>
                </c:pt>
                <c:pt idx="22">
                  <c:v>39.799999999999997</c:v>
                </c:pt>
                <c:pt idx="23">
                  <c:v>56.7</c:v>
                </c:pt>
                <c:pt idx="24">
                  <c:v>51.5</c:v>
                </c:pt>
                <c:pt idx="25">
                  <c:v>52.1</c:v>
                </c:pt>
                <c:pt idx="26">
                  <c:v>42.1</c:v>
                </c:pt>
                <c:pt idx="27">
                  <c:v>54.2</c:v>
                </c:pt>
                <c:pt idx="28">
                  <c:v>46.1</c:v>
                </c:pt>
                <c:pt idx="29">
                  <c:v>52.8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357376"/>
        <c:axId val="665895136"/>
      </c:barChart>
      <c:catAx>
        <c:axId val="8453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95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5895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3573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'Jul15'!$C$3:$AG$3</c:f>
              <c:numCache>
                <c:formatCode>0.0</c:formatCode>
                <c:ptCount val="31"/>
                <c:pt idx="0">
                  <c:v>41.207999999999998</c:v>
                </c:pt>
                <c:pt idx="1">
                  <c:v>40.155000000000001</c:v>
                </c:pt>
                <c:pt idx="2">
                  <c:v>41.136000000000003</c:v>
                </c:pt>
                <c:pt idx="3">
                  <c:v>40.22</c:v>
                </c:pt>
                <c:pt idx="4">
                  <c:v>48.822000000000003</c:v>
                </c:pt>
                <c:pt idx="5">
                  <c:v>42.874000000000002</c:v>
                </c:pt>
                <c:pt idx="6">
                  <c:v>39.57</c:v>
                </c:pt>
                <c:pt idx="7">
                  <c:v>52.756999999999998</c:v>
                </c:pt>
                <c:pt idx="8">
                  <c:v>52.976999999999997</c:v>
                </c:pt>
                <c:pt idx="9">
                  <c:v>43.954999999999998</c:v>
                </c:pt>
                <c:pt idx="10">
                  <c:v>52.176000000000002</c:v>
                </c:pt>
                <c:pt idx="11">
                  <c:v>46.058</c:v>
                </c:pt>
                <c:pt idx="12">
                  <c:v>52.823</c:v>
                </c:pt>
                <c:pt idx="13">
                  <c:v>41.732999999999997</c:v>
                </c:pt>
                <c:pt idx="14">
                  <c:v>41.707000000000001</c:v>
                </c:pt>
                <c:pt idx="15">
                  <c:v>40.817</c:v>
                </c:pt>
                <c:pt idx="16">
                  <c:v>46.889000000000003</c:v>
                </c:pt>
                <c:pt idx="17">
                  <c:v>52.841999999999999</c:v>
                </c:pt>
                <c:pt idx="18">
                  <c:v>51.892000000000003</c:v>
                </c:pt>
                <c:pt idx="19">
                  <c:v>43.401000000000003</c:v>
                </c:pt>
                <c:pt idx="20">
                  <c:v>41.173999999999999</c:v>
                </c:pt>
                <c:pt idx="21">
                  <c:v>49.689</c:v>
                </c:pt>
                <c:pt idx="22">
                  <c:v>52.923000000000002</c:v>
                </c:pt>
                <c:pt idx="23">
                  <c:v>45.15</c:v>
                </c:pt>
                <c:pt idx="24">
                  <c:v>50.33</c:v>
                </c:pt>
                <c:pt idx="25">
                  <c:v>52.786999999999999</c:v>
                </c:pt>
                <c:pt idx="26">
                  <c:v>52.945</c:v>
                </c:pt>
                <c:pt idx="27">
                  <c:v>52.874000000000002</c:v>
                </c:pt>
                <c:pt idx="28">
                  <c:v>32.258000000000003</c:v>
                </c:pt>
                <c:pt idx="29">
                  <c:v>53</c:v>
                </c:pt>
                <c:pt idx="30">
                  <c:v>47.756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'Jul15'!$C$4:$AG$4</c:f>
              <c:numCache>
                <c:formatCode>General</c:formatCode>
                <c:ptCount val="31"/>
                <c:pt idx="0">
                  <c:v>342.40000000000003</c:v>
                </c:pt>
                <c:pt idx="1">
                  <c:v>328.79999999999995</c:v>
                </c:pt>
                <c:pt idx="2">
                  <c:v>330.40000000000003</c:v>
                </c:pt>
                <c:pt idx="3">
                  <c:v>320.2</c:v>
                </c:pt>
                <c:pt idx="4">
                  <c:v>302.8</c:v>
                </c:pt>
                <c:pt idx="5">
                  <c:v>319.89999999999998</c:v>
                </c:pt>
                <c:pt idx="6">
                  <c:v>297</c:v>
                </c:pt>
                <c:pt idx="7">
                  <c:v>304.99999999999994</c:v>
                </c:pt>
                <c:pt idx="8">
                  <c:v>348.4</c:v>
                </c:pt>
                <c:pt idx="9">
                  <c:v>365.00000000000006</c:v>
                </c:pt>
                <c:pt idx="10">
                  <c:v>332.2</c:v>
                </c:pt>
                <c:pt idx="11">
                  <c:v>325.3</c:v>
                </c:pt>
                <c:pt idx="12">
                  <c:v>300.59999999999997</c:v>
                </c:pt>
                <c:pt idx="13">
                  <c:v>340.9</c:v>
                </c:pt>
                <c:pt idx="14">
                  <c:v>340.69999999999993</c:v>
                </c:pt>
                <c:pt idx="15">
                  <c:v>334.90000000000003</c:v>
                </c:pt>
                <c:pt idx="16">
                  <c:v>211.29999999999998</c:v>
                </c:pt>
                <c:pt idx="17">
                  <c:v>250.29999999999998</c:v>
                </c:pt>
                <c:pt idx="18">
                  <c:v>306.2</c:v>
                </c:pt>
                <c:pt idx="19">
                  <c:v>334.59999999999997</c:v>
                </c:pt>
                <c:pt idx="20">
                  <c:v>335.40000000000003</c:v>
                </c:pt>
                <c:pt idx="21">
                  <c:v>187.70000000000002</c:v>
                </c:pt>
                <c:pt idx="22">
                  <c:v>247.4</c:v>
                </c:pt>
                <c:pt idx="23">
                  <c:v>282.70000000000005</c:v>
                </c:pt>
                <c:pt idx="24">
                  <c:v>337.29999999999995</c:v>
                </c:pt>
                <c:pt idx="25">
                  <c:v>171.4</c:v>
                </c:pt>
                <c:pt idx="26">
                  <c:v>280.10000000000002</c:v>
                </c:pt>
                <c:pt idx="27">
                  <c:v>215.4</c:v>
                </c:pt>
                <c:pt idx="28">
                  <c:v>104</c:v>
                </c:pt>
                <c:pt idx="29">
                  <c:v>291.2</c:v>
                </c:pt>
                <c:pt idx="30">
                  <c:v>281.39999999999998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65895920"/>
        <c:axId val="665896704"/>
        <c:axId val="989552592"/>
      </c:bar3DChart>
      <c:catAx>
        <c:axId val="66589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967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66589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95920"/>
        <c:crossesAt val="1"/>
        <c:crossBetween val="between"/>
      </c:valAx>
      <c:serAx>
        <c:axId val="98955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6658967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Stromproduktion über ein Jahr - MZH</a:t>
            </a:r>
          </a:p>
        </c:rich>
      </c:tx>
      <c:layout>
        <c:manualLayout>
          <c:xMode val="edge"/>
          <c:yMode val="edge"/>
          <c:x val="0.38927774963186729"/>
          <c:y val="3.525636028169745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512076528564286E-2"/>
          <c:y val="0.19230829423419418"/>
          <c:w val="0.86946452920470418"/>
          <c:h val="0.6794893062941528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Total!$A$10</c:f>
              <c:strCache>
                <c:ptCount val="1"/>
                <c:pt idx="0">
                  <c:v>Bach MZH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Total!$N$8:$EM$8</c:f>
              <c:strCache>
                <c:ptCount val="130"/>
                <c:pt idx="0">
                  <c:v>Jul14</c:v>
                </c:pt>
                <c:pt idx="1">
                  <c:v>Aug14</c:v>
                </c:pt>
                <c:pt idx="2">
                  <c:v>Sep14</c:v>
                </c:pt>
                <c:pt idx="3">
                  <c:v>Okt14</c:v>
                </c:pt>
                <c:pt idx="4">
                  <c:v>Nov14</c:v>
                </c:pt>
                <c:pt idx="5">
                  <c:v>Dez14</c:v>
                </c:pt>
                <c:pt idx="6">
                  <c:v>Jan15</c:v>
                </c:pt>
                <c:pt idx="7">
                  <c:v>Feb15</c:v>
                </c:pt>
                <c:pt idx="8">
                  <c:v>Mar15</c:v>
                </c:pt>
                <c:pt idx="9">
                  <c:v>Apr15</c:v>
                </c:pt>
                <c:pt idx="10">
                  <c:v>Mai15</c:v>
                </c:pt>
                <c:pt idx="11">
                  <c:v>Jun15</c:v>
                </c:pt>
                <c:pt idx="12">
                  <c:v>Jul15</c:v>
                </c:pt>
                <c:pt idx="13">
                  <c:v>Aug15</c:v>
                </c:pt>
                <c:pt idx="14">
                  <c:v>Sep15</c:v>
                </c:pt>
                <c:pt idx="15">
                  <c:v>Okt15</c:v>
                </c:pt>
                <c:pt idx="16">
                  <c:v>Nov15</c:v>
                </c:pt>
                <c:pt idx="17">
                  <c:v>Dez15</c:v>
                </c:pt>
                <c:pt idx="18">
                  <c:v>Jan16</c:v>
                </c:pt>
                <c:pt idx="19">
                  <c:v>Feb16</c:v>
                </c:pt>
                <c:pt idx="20">
                  <c:v>Mar16</c:v>
                </c:pt>
                <c:pt idx="21">
                  <c:v>Apr16</c:v>
                </c:pt>
                <c:pt idx="22">
                  <c:v>Mai16</c:v>
                </c:pt>
                <c:pt idx="23">
                  <c:v>Jun16</c:v>
                </c:pt>
                <c:pt idx="24">
                  <c:v>Jul16</c:v>
                </c:pt>
                <c:pt idx="25">
                  <c:v>Aug16</c:v>
                </c:pt>
                <c:pt idx="26">
                  <c:v>Sep16</c:v>
                </c:pt>
                <c:pt idx="27">
                  <c:v>Okt16</c:v>
                </c:pt>
                <c:pt idx="28">
                  <c:v>Nov16</c:v>
                </c:pt>
                <c:pt idx="29">
                  <c:v>Dez16</c:v>
                </c:pt>
                <c:pt idx="30">
                  <c:v>Jan17</c:v>
                </c:pt>
                <c:pt idx="31">
                  <c:v>Feb17</c:v>
                </c:pt>
                <c:pt idx="32">
                  <c:v>Mar17</c:v>
                </c:pt>
                <c:pt idx="33">
                  <c:v>Apr17</c:v>
                </c:pt>
                <c:pt idx="34">
                  <c:v>Mai17</c:v>
                </c:pt>
                <c:pt idx="35">
                  <c:v>Jun17</c:v>
                </c:pt>
                <c:pt idx="36">
                  <c:v>Jul17</c:v>
                </c:pt>
                <c:pt idx="37">
                  <c:v>Aug17</c:v>
                </c:pt>
                <c:pt idx="38">
                  <c:v>Sep17</c:v>
                </c:pt>
                <c:pt idx="39">
                  <c:v>Okt17</c:v>
                </c:pt>
                <c:pt idx="40">
                  <c:v>Nov17</c:v>
                </c:pt>
                <c:pt idx="41">
                  <c:v>Dez17</c:v>
                </c:pt>
                <c:pt idx="42">
                  <c:v>Jan18</c:v>
                </c:pt>
                <c:pt idx="43">
                  <c:v>Feb18</c:v>
                </c:pt>
                <c:pt idx="44">
                  <c:v>Mar18</c:v>
                </c:pt>
                <c:pt idx="45">
                  <c:v>Apr18</c:v>
                </c:pt>
                <c:pt idx="46">
                  <c:v>Mai18</c:v>
                </c:pt>
                <c:pt idx="47">
                  <c:v>Jun18</c:v>
                </c:pt>
                <c:pt idx="48">
                  <c:v>Jul18</c:v>
                </c:pt>
                <c:pt idx="49">
                  <c:v>Aug18</c:v>
                </c:pt>
                <c:pt idx="50">
                  <c:v>Sep18</c:v>
                </c:pt>
                <c:pt idx="51">
                  <c:v>Okt18</c:v>
                </c:pt>
                <c:pt idx="52">
                  <c:v>Nov18</c:v>
                </c:pt>
                <c:pt idx="53">
                  <c:v>Dez18</c:v>
                </c:pt>
                <c:pt idx="54">
                  <c:v>Jan19</c:v>
                </c:pt>
                <c:pt idx="55">
                  <c:v>Feb19</c:v>
                </c:pt>
                <c:pt idx="56">
                  <c:v>Mar19</c:v>
                </c:pt>
                <c:pt idx="57">
                  <c:v>Apr19</c:v>
                </c:pt>
                <c:pt idx="58">
                  <c:v>Mai19</c:v>
                </c:pt>
                <c:pt idx="59">
                  <c:v>Jun19</c:v>
                </c:pt>
                <c:pt idx="60">
                  <c:v>Jul19</c:v>
                </c:pt>
                <c:pt idx="61">
                  <c:v>Aug19</c:v>
                </c:pt>
                <c:pt idx="62">
                  <c:v>Sep19</c:v>
                </c:pt>
                <c:pt idx="63">
                  <c:v>Okt19</c:v>
                </c:pt>
                <c:pt idx="64">
                  <c:v>Nov19</c:v>
                </c:pt>
                <c:pt idx="65">
                  <c:v>Dez19</c:v>
                </c:pt>
                <c:pt idx="66">
                  <c:v>Jan20</c:v>
                </c:pt>
                <c:pt idx="67">
                  <c:v>Feb20</c:v>
                </c:pt>
                <c:pt idx="68">
                  <c:v>Mar20</c:v>
                </c:pt>
                <c:pt idx="69">
                  <c:v>Apr20</c:v>
                </c:pt>
                <c:pt idx="70">
                  <c:v>Mai20</c:v>
                </c:pt>
                <c:pt idx="71">
                  <c:v>Jun20</c:v>
                </c:pt>
                <c:pt idx="72">
                  <c:v>Jul20</c:v>
                </c:pt>
                <c:pt idx="73">
                  <c:v>Aug20</c:v>
                </c:pt>
                <c:pt idx="74">
                  <c:v>Sep20</c:v>
                </c:pt>
                <c:pt idx="75">
                  <c:v>Okt20</c:v>
                </c:pt>
                <c:pt idx="76">
                  <c:v>Nov20</c:v>
                </c:pt>
                <c:pt idx="77">
                  <c:v>Dez20</c:v>
                </c:pt>
                <c:pt idx="78">
                  <c:v>Jan21</c:v>
                </c:pt>
                <c:pt idx="79">
                  <c:v>Feb21</c:v>
                </c:pt>
                <c:pt idx="80">
                  <c:v>Mar21</c:v>
                </c:pt>
                <c:pt idx="81">
                  <c:v>Apr21</c:v>
                </c:pt>
                <c:pt idx="82">
                  <c:v>Mai21</c:v>
                </c:pt>
                <c:pt idx="83">
                  <c:v>Jun21</c:v>
                </c:pt>
                <c:pt idx="84">
                  <c:v>Jul21</c:v>
                </c:pt>
                <c:pt idx="85">
                  <c:v>Aug21</c:v>
                </c:pt>
                <c:pt idx="86">
                  <c:v>Sep21</c:v>
                </c:pt>
                <c:pt idx="87">
                  <c:v>Okt21</c:v>
                </c:pt>
                <c:pt idx="88">
                  <c:v>Nov21</c:v>
                </c:pt>
                <c:pt idx="89">
                  <c:v>Dez21</c:v>
                </c:pt>
                <c:pt idx="90">
                  <c:v>Jan22</c:v>
                </c:pt>
                <c:pt idx="91">
                  <c:v>Feb22</c:v>
                </c:pt>
                <c:pt idx="92">
                  <c:v>Mar22</c:v>
                </c:pt>
                <c:pt idx="93">
                  <c:v>Apr22</c:v>
                </c:pt>
                <c:pt idx="94">
                  <c:v>Mai22</c:v>
                </c:pt>
                <c:pt idx="95">
                  <c:v>Jun22</c:v>
                </c:pt>
                <c:pt idx="96">
                  <c:v>Jul22</c:v>
                </c:pt>
                <c:pt idx="97">
                  <c:v>Aug22</c:v>
                </c:pt>
                <c:pt idx="98">
                  <c:v>Sep22</c:v>
                </c:pt>
                <c:pt idx="99">
                  <c:v>Okt22</c:v>
                </c:pt>
                <c:pt idx="100">
                  <c:v>Nov22</c:v>
                </c:pt>
                <c:pt idx="101">
                  <c:v>Dez22</c:v>
                </c:pt>
                <c:pt idx="102">
                  <c:v>Jan23</c:v>
                </c:pt>
                <c:pt idx="103">
                  <c:v>Feb23</c:v>
                </c:pt>
                <c:pt idx="104">
                  <c:v>Mar23</c:v>
                </c:pt>
                <c:pt idx="105">
                  <c:v>Apr23</c:v>
                </c:pt>
                <c:pt idx="106">
                  <c:v>Mai23</c:v>
                </c:pt>
                <c:pt idx="107">
                  <c:v>Jun23</c:v>
                </c:pt>
                <c:pt idx="108">
                  <c:v>Jul23</c:v>
                </c:pt>
                <c:pt idx="109">
                  <c:v>Aug23</c:v>
                </c:pt>
                <c:pt idx="110">
                  <c:v>Sep23</c:v>
                </c:pt>
                <c:pt idx="111">
                  <c:v>Okt23</c:v>
                </c:pt>
                <c:pt idx="112">
                  <c:v>Nov23</c:v>
                </c:pt>
                <c:pt idx="113">
                  <c:v>Dez23</c:v>
                </c:pt>
                <c:pt idx="114">
                  <c:v>Jan24</c:v>
                </c:pt>
                <c:pt idx="115">
                  <c:v>Feb24</c:v>
                </c:pt>
                <c:pt idx="116">
                  <c:v>Mar24</c:v>
                </c:pt>
                <c:pt idx="117">
                  <c:v>Apr24</c:v>
                </c:pt>
                <c:pt idx="118">
                  <c:v>Mai24</c:v>
                </c:pt>
                <c:pt idx="119">
                  <c:v>Jun24</c:v>
                </c:pt>
                <c:pt idx="120">
                  <c:v>Jul24</c:v>
                </c:pt>
                <c:pt idx="121">
                  <c:v>Aug24</c:v>
                </c:pt>
                <c:pt idx="122">
                  <c:v>Sep24</c:v>
                </c:pt>
                <c:pt idx="123">
                  <c:v>Okt24</c:v>
                </c:pt>
                <c:pt idx="124">
                  <c:v>Nov24</c:v>
                </c:pt>
                <c:pt idx="125">
                  <c:v>Dez24</c:v>
                </c:pt>
                <c:pt idx="126">
                  <c:v>Jan25</c:v>
                </c:pt>
                <c:pt idx="127">
                  <c:v>Feb25</c:v>
                </c:pt>
                <c:pt idx="128">
                  <c:v>Mar25</c:v>
                </c:pt>
                <c:pt idx="129">
                  <c:v>Apr25</c:v>
                </c:pt>
              </c:strCache>
            </c:strRef>
          </c:cat>
          <c:val>
            <c:numRef>
              <c:f>Total!$N$13:$EM$13</c:f>
              <c:numCache>
                <c:formatCode>0</c:formatCode>
                <c:ptCount val="130"/>
                <c:pt idx="0">
                  <c:v>51947.6</c:v>
                </c:pt>
                <c:pt idx="1">
                  <c:v>50796.663790386134</c:v>
                </c:pt>
                <c:pt idx="2">
                  <c:v>51255.769567160729</c:v>
                </c:pt>
                <c:pt idx="3">
                  <c:v>51761.16956716073</c:v>
                </c:pt>
                <c:pt idx="4">
                  <c:v>51978.16956716073</c:v>
                </c:pt>
                <c:pt idx="5">
                  <c:v>51359.369567160727</c:v>
                </c:pt>
                <c:pt idx="6">
                  <c:v>50797.269567160729</c:v>
                </c:pt>
                <c:pt idx="7">
                  <c:v>50407.569567160732</c:v>
                </c:pt>
                <c:pt idx="8">
                  <c:v>49867.469567160733</c:v>
                </c:pt>
                <c:pt idx="9">
                  <c:v>50309.069567160732</c:v>
                </c:pt>
                <c:pt idx="10">
                  <c:v>50074.069567160732</c:v>
                </c:pt>
                <c:pt idx="11">
                  <c:v>50219.269567160743</c:v>
                </c:pt>
                <c:pt idx="12">
                  <c:v>51821.069567160739</c:v>
                </c:pt>
                <c:pt idx="13">
                  <c:v>52144.305776774607</c:v>
                </c:pt>
                <c:pt idx="14">
                  <c:v>51452.80000000001</c:v>
                </c:pt>
                <c:pt idx="15">
                  <c:v>51126.5</c:v>
                </c:pt>
                <c:pt idx="16">
                  <c:v>51533.4</c:v>
                </c:pt>
                <c:pt idx="17">
                  <c:v>52329.4</c:v>
                </c:pt>
                <c:pt idx="18">
                  <c:v>52455.19999999999</c:v>
                </c:pt>
                <c:pt idx="19">
                  <c:v>52307.5</c:v>
                </c:pt>
                <c:pt idx="20">
                  <c:v>52055.099999999991</c:v>
                </c:pt>
                <c:pt idx="21">
                  <c:v>50859.199999999997</c:v>
                </c:pt>
                <c:pt idx="22">
                  <c:v>51144.7</c:v>
                </c:pt>
                <c:pt idx="23">
                  <c:v>49704.1</c:v>
                </c:pt>
                <c:pt idx="24">
                  <c:v>49116.099999999991</c:v>
                </c:pt>
                <c:pt idx="25">
                  <c:v>49653.400000000009</c:v>
                </c:pt>
                <c:pt idx="26">
                  <c:v>50086.5</c:v>
                </c:pt>
                <c:pt idx="27">
                  <c:v>49984.535436893209</c:v>
                </c:pt>
                <c:pt idx="28">
                  <c:v>49491.435436893204</c:v>
                </c:pt>
                <c:pt idx="29">
                  <c:v>49521.835436893205</c:v>
                </c:pt>
                <c:pt idx="30">
                  <c:v>48627.635436893208</c:v>
                </c:pt>
                <c:pt idx="31">
                  <c:v>49336.835436893205</c:v>
                </c:pt>
                <c:pt idx="32">
                  <c:v>49808.335436893205</c:v>
                </c:pt>
                <c:pt idx="33">
                  <c:v>50931.335436893205</c:v>
                </c:pt>
                <c:pt idx="34">
                  <c:v>51351.635436893208</c:v>
                </c:pt>
                <c:pt idx="35">
                  <c:v>52930.435436893204</c:v>
                </c:pt>
                <c:pt idx="36">
                  <c:v>52599.335436893212</c:v>
                </c:pt>
                <c:pt idx="37">
                  <c:v>52241.435436893204</c:v>
                </c:pt>
                <c:pt idx="38">
                  <c:v>51828.335436893198</c:v>
                </c:pt>
                <c:pt idx="39">
                  <c:v>52604.1</c:v>
                </c:pt>
                <c:pt idx="40">
                  <c:v>52558.299999999996</c:v>
                </c:pt>
                <c:pt idx="41">
                  <c:v>51310.899999999994</c:v>
                </c:pt>
                <c:pt idx="42">
                  <c:v>52413.599999999991</c:v>
                </c:pt>
                <c:pt idx="43">
                  <c:v>51808.1</c:v>
                </c:pt>
                <c:pt idx="44">
                  <c:v>50669</c:v>
                </c:pt>
                <c:pt idx="45">
                  <c:v>50871.499999999993</c:v>
                </c:pt>
                <c:pt idx="46">
                  <c:v>50442.200000000004</c:v>
                </c:pt>
                <c:pt idx="47">
                  <c:v>50569.5</c:v>
                </c:pt>
                <c:pt idx="48">
                  <c:v>51583.799999999996</c:v>
                </c:pt>
                <c:pt idx="49">
                  <c:v>51743.199999999997</c:v>
                </c:pt>
                <c:pt idx="50">
                  <c:v>52547.100000000006</c:v>
                </c:pt>
                <c:pt idx="51">
                  <c:v>52553.299999999996</c:v>
                </c:pt>
                <c:pt idx="52">
                  <c:v>52655.899999999994</c:v>
                </c:pt>
                <c:pt idx="53">
                  <c:v>53240.899999999994</c:v>
                </c:pt>
                <c:pt idx="54">
                  <c:v>53275.399999999994</c:v>
                </c:pt>
                <c:pt idx="55">
                  <c:v>54238.19999999999</c:v>
                </c:pt>
                <c:pt idx="56">
                  <c:v>55609.899999999987</c:v>
                </c:pt>
                <c:pt idx="57">
                  <c:v>54726.899999999987</c:v>
                </c:pt>
                <c:pt idx="58">
                  <c:v>53754.6</c:v>
                </c:pt>
                <c:pt idx="59">
                  <c:v>53331.500000000007</c:v>
                </c:pt>
                <c:pt idx="60">
                  <c:v>52977.999999999993</c:v>
                </c:pt>
                <c:pt idx="61">
                  <c:v>53313.999999999993</c:v>
                </c:pt>
                <c:pt idx="62">
                  <c:v>53102.999999999993</c:v>
                </c:pt>
                <c:pt idx="63">
                  <c:v>52306.399999999994</c:v>
                </c:pt>
                <c:pt idx="64">
                  <c:v>52167.69999999999</c:v>
                </c:pt>
                <c:pt idx="65">
                  <c:v>52424.599999999991</c:v>
                </c:pt>
                <c:pt idx="66">
                  <c:v>53081.399999999994</c:v>
                </c:pt>
                <c:pt idx="67">
                  <c:v>53009.999999999993</c:v>
                </c:pt>
                <c:pt idx="68">
                  <c:v>53049.099999999991</c:v>
                </c:pt>
                <c:pt idx="69">
                  <c:v>54527.799999999974</c:v>
                </c:pt>
                <c:pt idx="70">
                  <c:v>56435.299999999974</c:v>
                </c:pt>
                <c:pt idx="71">
                  <c:v>55387.499999999985</c:v>
                </c:pt>
                <c:pt idx="72">
                  <c:v>55685.099999999991</c:v>
                </c:pt>
                <c:pt idx="73">
                  <c:v>55235.099999999991</c:v>
                </c:pt>
                <c:pt idx="74">
                  <c:v>54960.899999999987</c:v>
                </c:pt>
                <c:pt idx="75">
                  <c:v>54843.099999999984</c:v>
                </c:pt>
                <c:pt idx="76">
                  <c:v>55097.299999999988</c:v>
                </c:pt>
                <c:pt idx="77">
                  <c:v>54629.699999999983</c:v>
                </c:pt>
                <c:pt idx="78">
                  <c:v>53680.799999999981</c:v>
                </c:pt>
                <c:pt idx="79">
                  <c:v>53256.899999999987</c:v>
                </c:pt>
                <c:pt idx="80">
                  <c:v>53154.399999999994</c:v>
                </c:pt>
                <c:pt idx="81">
                  <c:v>52372.999999999993</c:v>
                </c:pt>
                <c:pt idx="82">
                  <c:v>51119.6</c:v>
                </c:pt>
                <c:pt idx="83">
                  <c:v>51482.1</c:v>
                </c:pt>
                <c:pt idx="84">
                  <c:v>49653.4</c:v>
                </c:pt>
                <c:pt idx="85">
                  <c:v>49300.4</c:v>
                </c:pt>
                <c:pt idx="86">
                  <c:v>49402.1</c:v>
                </c:pt>
                <c:pt idx="87">
                  <c:v>50092.100000000006</c:v>
                </c:pt>
                <c:pt idx="88">
                  <c:v>49600.21</c:v>
                </c:pt>
                <c:pt idx="89">
                  <c:v>49304.11</c:v>
                </c:pt>
                <c:pt idx="90">
                  <c:v>50102.609999999993</c:v>
                </c:pt>
                <c:pt idx="91">
                  <c:v>50518.110000000008</c:v>
                </c:pt>
                <c:pt idx="92">
                  <c:v>50685.709999999992</c:v>
                </c:pt>
                <c:pt idx="93">
                  <c:v>50139.01</c:v>
                </c:pt>
                <c:pt idx="94">
                  <c:v>51137.810000000005</c:v>
                </c:pt>
                <c:pt idx="95">
                  <c:v>51345.31</c:v>
                </c:pt>
                <c:pt idx="96">
                  <c:v>53433.409999999996</c:v>
                </c:pt>
                <c:pt idx="97">
                  <c:v>54249.209999999992</c:v>
                </c:pt>
                <c:pt idx="98">
                  <c:v>53836.709999999992</c:v>
                </c:pt>
                <c:pt idx="99">
                  <c:v>53645.009999999995</c:v>
                </c:pt>
                <c:pt idx="100">
                  <c:v>54003.7</c:v>
                </c:pt>
                <c:pt idx="101">
                  <c:v>53981.499999999993</c:v>
                </c:pt>
                <c:pt idx="102">
                  <c:v>52618.399999999994</c:v>
                </c:pt>
                <c:pt idx="103">
                  <c:v>52789.299999999988</c:v>
                </c:pt>
                <c:pt idx="104">
                  <c:v>51430.999999999993</c:v>
                </c:pt>
                <c:pt idx="105">
                  <c:v>50388.7</c:v>
                </c:pt>
                <c:pt idx="106">
                  <c:v>49087.899999999994</c:v>
                </c:pt>
                <c:pt idx="107">
                  <c:v>49360.80000000001</c:v>
                </c:pt>
                <c:pt idx="108">
                  <c:v>47907.3</c:v>
                </c:pt>
                <c:pt idx="109">
                  <c:v>46617.3</c:v>
                </c:pt>
                <c:pt idx="110">
                  <c:v>46760.700000000004</c:v>
                </c:pt>
                <c:pt idx="111">
                  <c:v>46404.000000000007</c:v>
                </c:pt>
                <c:pt idx="112">
                  <c:v>45930.500000000007</c:v>
                </c:pt>
                <c:pt idx="113">
                  <c:v>46147.700000000012</c:v>
                </c:pt>
                <c:pt idx="114">
                  <c:v>46641.100000000013</c:v>
                </c:pt>
                <c:pt idx="115">
                  <c:v>45801.800000000017</c:v>
                </c:pt>
                <c:pt idx="116">
                  <c:v>45716.500000000015</c:v>
                </c:pt>
                <c:pt idx="117">
                  <c:v>45824.900000000023</c:v>
                </c:pt>
                <c:pt idx="118">
                  <c:v>44908.80000000001</c:v>
                </c:pt>
                <c:pt idx="119">
                  <c:v>42892.600000000006</c:v>
                </c:pt>
                <c:pt idx="120">
                  <c:v>42481.600000000006</c:v>
                </c:pt>
                <c:pt idx="121">
                  <c:v>43030.9</c:v>
                </c:pt>
                <c:pt idx="122">
                  <c:v>42059</c:v>
                </c:pt>
                <c:pt idx="123">
                  <c:v>41535.5</c:v>
                </c:pt>
                <c:pt idx="124">
                  <c:v>41625.4</c:v>
                </c:pt>
                <c:pt idx="125">
                  <c:v>41511.400000000009</c:v>
                </c:pt>
                <c:pt idx="126">
                  <c:v>41662.000000000007</c:v>
                </c:pt>
                <c:pt idx="127">
                  <c:v>41641.30000000001</c:v>
                </c:pt>
                <c:pt idx="128">
                  <c:v>42202.6</c:v>
                </c:pt>
                <c:pt idx="129">
                  <c:v>37860.1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6187648"/>
        <c:axId val="996184904"/>
        <c:axId val="0"/>
      </c:bar3DChart>
      <c:catAx>
        <c:axId val="9961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6184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96184904"/>
        <c:scaling>
          <c:orientation val="minMax"/>
          <c:min val="47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618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9176274417892598"/>
          <c:y val="0.43069306930693069"/>
          <c:w val="6.1335015774862223E-2"/>
          <c:h val="6.9306930693069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'Jul15'!$C$54:$AG$54</c:f>
              <c:numCache>
                <c:formatCode>0.0</c:formatCode>
                <c:ptCount val="31"/>
                <c:pt idx="0">
                  <c:v>99.7</c:v>
                </c:pt>
                <c:pt idx="1">
                  <c:v>95.5</c:v>
                </c:pt>
                <c:pt idx="2">
                  <c:v>96.4</c:v>
                </c:pt>
                <c:pt idx="3">
                  <c:v>91.7</c:v>
                </c:pt>
                <c:pt idx="4">
                  <c:v>87.2</c:v>
                </c:pt>
                <c:pt idx="5">
                  <c:v>94.3</c:v>
                </c:pt>
                <c:pt idx="6">
                  <c:v>83.9</c:v>
                </c:pt>
                <c:pt idx="7">
                  <c:v>91.8</c:v>
                </c:pt>
                <c:pt idx="8">
                  <c:v>103.6</c:v>
                </c:pt>
                <c:pt idx="9">
                  <c:v>106.7</c:v>
                </c:pt>
                <c:pt idx="10">
                  <c:v>97.5</c:v>
                </c:pt>
                <c:pt idx="11">
                  <c:v>94.3</c:v>
                </c:pt>
                <c:pt idx="12">
                  <c:v>89.7</c:v>
                </c:pt>
                <c:pt idx="13">
                  <c:v>99.4</c:v>
                </c:pt>
                <c:pt idx="14">
                  <c:v>99.8</c:v>
                </c:pt>
                <c:pt idx="15">
                  <c:v>98.1</c:v>
                </c:pt>
                <c:pt idx="16">
                  <c:v>60.3</c:v>
                </c:pt>
                <c:pt idx="17">
                  <c:v>74.3</c:v>
                </c:pt>
                <c:pt idx="18">
                  <c:v>88.4</c:v>
                </c:pt>
                <c:pt idx="19">
                  <c:v>97.9</c:v>
                </c:pt>
                <c:pt idx="20">
                  <c:v>98.1</c:v>
                </c:pt>
                <c:pt idx="21">
                  <c:v>51.1</c:v>
                </c:pt>
                <c:pt idx="22">
                  <c:v>71.7</c:v>
                </c:pt>
                <c:pt idx="23">
                  <c:v>79.7</c:v>
                </c:pt>
                <c:pt idx="24">
                  <c:v>96.9</c:v>
                </c:pt>
                <c:pt idx="25">
                  <c:v>47.8</c:v>
                </c:pt>
                <c:pt idx="26">
                  <c:v>81.900000000000006</c:v>
                </c:pt>
                <c:pt idx="27">
                  <c:v>64.8</c:v>
                </c:pt>
                <c:pt idx="28">
                  <c:v>30.1</c:v>
                </c:pt>
                <c:pt idx="29">
                  <c:v>84.4</c:v>
                </c:pt>
                <c:pt idx="30">
                  <c:v>78.400000000000006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'Jul15'!$C$55:$AG$55</c:f>
              <c:numCache>
                <c:formatCode>0.0</c:formatCode>
                <c:ptCount val="31"/>
                <c:pt idx="0">
                  <c:v>97.7</c:v>
                </c:pt>
                <c:pt idx="1">
                  <c:v>93.9</c:v>
                </c:pt>
                <c:pt idx="2">
                  <c:v>95.3</c:v>
                </c:pt>
                <c:pt idx="3">
                  <c:v>91.8</c:v>
                </c:pt>
                <c:pt idx="4">
                  <c:v>86.1</c:v>
                </c:pt>
                <c:pt idx="5">
                  <c:v>92.4</c:v>
                </c:pt>
                <c:pt idx="6">
                  <c:v>84.1</c:v>
                </c:pt>
                <c:pt idx="7">
                  <c:v>89.1</c:v>
                </c:pt>
                <c:pt idx="8">
                  <c:v>100.8</c:v>
                </c:pt>
                <c:pt idx="9">
                  <c:v>104.4</c:v>
                </c:pt>
                <c:pt idx="10">
                  <c:v>94.4</c:v>
                </c:pt>
                <c:pt idx="11">
                  <c:v>92.3</c:v>
                </c:pt>
                <c:pt idx="12">
                  <c:v>86.8</c:v>
                </c:pt>
                <c:pt idx="13">
                  <c:v>97.3</c:v>
                </c:pt>
                <c:pt idx="14">
                  <c:v>97.6</c:v>
                </c:pt>
                <c:pt idx="15">
                  <c:v>95.9</c:v>
                </c:pt>
                <c:pt idx="16">
                  <c:v>58.3</c:v>
                </c:pt>
                <c:pt idx="17">
                  <c:v>74.2</c:v>
                </c:pt>
                <c:pt idx="18">
                  <c:v>87.6</c:v>
                </c:pt>
                <c:pt idx="19">
                  <c:v>95.8</c:v>
                </c:pt>
                <c:pt idx="20">
                  <c:v>96</c:v>
                </c:pt>
                <c:pt idx="21">
                  <c:v>51.2</c:v>
                </c:pt>
                <c:pt idx="22">
                  <c:v>71.7</c:v>
                </c:pt>
                <c:pt idx="23">
                  <c:v>79.599999999999994</c:v>
                </c:pt>
                <c:pt idx="24">
                  <c:v>95.3</c:v>
                </c:pt>
                <c:pt idx="25">
                  <c:v>47.3</c:v>
                </c:pt>
                <c:pt idx="26">
                  <c:v>80.599999999999994</c:v>
                </c:pt>
                <c:pt idx="27">
                  <c:v>63.8</c:v>
                </c:pt>
                <c:pt idx="28">
                  <c:v>29.6</c:v>
                </c:pt>
                <c:pt idx="29">
                  <c:v>84</c:v>
                </c:pt>
                <c:pt idx="30">
                  <c:v>78.599999999999994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'Jul15'!$C$56:$AG$56</c:f>
              <c:numCache>
                <c:formatCode>0.0</c:formatCode>
                <c:ptCount val="31"/>
                <c:pt idx="0">
                  <c:v>93.9</c:v>
                </c:pt>
                <c:pt idx="1">
                  <c:v>90</c:v>
                </c:pt>
                <c:pt idx="2">
                  <c:v>90.9</c:v>
                </c:pt>
                <c:pt idx="3">
                  <c:v>88.3</c:v>
                </c:pt>
                <c:pt idx="4">
                  <c:v>83</c:v>
                </c:pt>
                <c:pt idx="5">
                  <c:v>88</c:v>
                </c:pt>
                <c:pt idx="6">
                  <c:v>82.5</c:v>
                </c:pt>
                <c:pt idx="7">
                  <c:v>84.2</c:v>
                </c:pt>
                <c:pt idx="8">
                  <c:v>96.3</c:v>
                </c:pt>
                <c:pt idx="9">
                  <c:v>99.6</c:v>
                </c:pt>
                <c:pt idx="10">
                  <c:v>90.6</c:v>
                </c:pt>
                <c:pt idx="11">
                  <c:v>88.9</c:v>
                </c:pt>
                <c:pt idx="12">
                  <c:v>82.9</c:v>
                </c:pt>
                <c:pt idx="13">
                  <c:v>93.3</c:v>
                </c:pt>
                <c:pt idx="14">
                  <c:v>92.4</c:v>
                </c:pt>
                <c:pt idx="15">
                  <c:v>91.3</c:v>
                </c:pt>
                <c:pt idx="16">
                  <c:v>57.8</c:v>
                </c:pt>
                <c:pt idx="17">
                  <c:v>70.099999999999994</c:v>
                </c:pt>
                <c:pt idx="18">
                  <c:v>83.9</c:v>
                </c:pt>
                <c:pt idx="19">
                  <c:v>90.5</c:v>
                </c:pt>
                <c:pt idx="20">
                  <c:v>91</c:v>
                </c:pt>
                <c:pt idx="21">
                  <c:v>51.4</c:v>
                </c:pt>
                <c:pt idx="22">
                  <c:v>70.400000000000006</c:v>
                </c:pt>
                <c:pt idx="23">
                  <c:v>77.900000000000006</c:v>
                </c:pt>
                <c:pt idx="24">
                  <c:v>93.1</c:v>
                </c:pt>
                <c:pt idx="25">
                  <c:v>46.9</c:v>
                </c:pt>
                <c:pt idx="26">
                  <c:v>77.099999999999994</c:v>
                </c:pt>
                <c:pt idx="27">
                  <c:v>59.2</c:v>
                </c:pt>
                <c:pt idx="28">
                  <c:v>29</c:v>
                </c:pt>
                <c:pt idx="29">
                  <c:v>80.099999999999994</c:v>
                </c:pt>
                <c:pt idx="30">
                  <c:v>77.900000000000006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'Jul15'!$C$57:$AG$57</c:f>
              <c:numCache>
                <c:formatCode>0.0</c:formatCode>
                <c:ptCount val="31"/>
                <c:pt idx="0">
                  <c:v>51.1</c:v>
                </c:pt>
                <c:pt idx="1">
                  <c:v>49.4</c:v>
                </c:pt>
                <c:pt idx="2">
                  <c:v>47.8</c:v>
                </c:pt>
                <c:pt idx="3">
                  <c:v>48.4</c:v>
                </c:pt>
                <c:pt idx="4">
                  <c:v>46.5</c:v>
                </c:pt>
                <c:pt idx="5">
                  <c:v>45.2</c:v>
                </c:pt>
                <c:pt idx="6">
                  <c:v>46.5</c:v>
                </c:pt>
                <c:pt idx="7">
                  <c:v>39.9</c:v>
                </c:pt>
                <c:pt idx="8">
                  <c:v>47.7</c:v>
                </c:pt>
                <c:pt idx="9">
                  <c:v>54.3</c:v>
                </c:pt>
                <c:pt idx="10">
                  <c:v>49.7</c:v>
                </c:pt>
                <c:pt idx="11">
                  <c:v>49.8</c:v>
                </c:pt>
                <c:pt idx="12">
                  <c:v>41.2</c:v>
                </c:pt>
                <c:pt idx="13">
                  <c:v>50.9</c:v>
                </c:pt>
                <c:pt idx="14">
                  <c:v>50.9</c:v>
                </c:pt>
                <c:pt idx="15">
                  <c:v>49.6</c:v>
                </c:pt>
                <c:pt idx="16">
                  <c:v>34.9</c:v>
                </c:pt>
                <c:pt idx="17">
                  <c:v>31.7</c:v>
                </c:pt>
                <c:pt idx="18">
                  <c:v>46.3</c:v>
                </c:pt>
                <c:pt idx="19">
                  <c:v>50.4</c:v>
                </c:pt>
                <c:pt idx="20">
                  <c:v>50.3</c:v>
                </c:pt>
                <c:pt idx="21">
                  <c:v>34</c:v>
                </c:pt>
                <c:pt idx="22">
                  <c:v>33.6</c:v>
                </c:pt>
                <c:pt idx="23">
                  <c:v>45.5</c:v>
                </c:pt>
                <c:pt idx="24">
                  <c:v>52</c:v>
                </c:pt>
                <c:pt idx="25">
                  <c:v>29.4</c:v>
                </c:pt>
                <c:pt idx="26">
                  <c:v>40.5</c:v>
                </c:pt>
                <c:pt idx="27">
                  <c:v>27.6</c:v>
                </c:pt>
                <c:pt idx="28">
                  <c:v>15.3</c:v>
                </c:pt>
                <c:pt idx="29">
                  <c:v>42.7</c:v>
                </c:pt>
                <c:pt idx="30">
                  <c:v>46.5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5897096"/>
        <c:axId val="665893960"/>
      </c:barChart>
      <c:catAx>
        <c:axId val="665897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93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5893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9709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'Aug15'!$C$3:$AG$3</c:f>
              <c:numCache>
                <c:formatCode>0.0</c:formatCode>
                <c:ptCount val="31"/>
                <c:pt idx="0">
                  <c:v>52.783999999999999</c:v>
                </c:pt>
                <c:pt idx="1">
                  <c:v>53</c:v>
                </c:pt>
                <c:pt idx="2">
                  <c:v>41.295000000000002</c:v>
                </c:pt>
                <c:pt idx="3">
                  <c:v>47.819000000000003</c:v>
                </c:pt>
                <c:pt idx="4">
                  <c:v>41.154000000000003</c:v>
                </c:pt>
                <c:pt idx="5">
                  <c:v>42.091999999999999</c:v>
                </c:pt>
                <c:pt idx="6">
                  <c:v>39.631</c:v>
                </c:pt>
                <c:pt idx="7">
                  <c:v>50.253999999999998</c:v>
                </c:pt>
                <c:pt idx="8">
                  <c:v>51.957999999999998</c:v>
                </c:pt>
                <c:pt idx="9">
                  <c:v>52.777000000000001</c:v>
                </c:pt>
                <c:pt idx="10">
                  <c:v>40.963999999999999</c:v>
                </c:pt>
                <c:pt idx="11">
                  <c:v>39.624000000000002</c:v>
                </c:pt>
                <c:pt idx="12">
                  <c:v>50.691000000000003</c:v>
                </c:pt>
                <c:pt idx="13">
                  <c:v>44.530999999999999</c:v>
                </c:pt>
                <c:pt idx="14">
                  <c:v>19.437000000000001</c:v>
                </c:pt>
                <c:pt idx="15">
                  <c:v>53</c:v>
                </c:pt>
                <c:pt idx="16">
                  <c:v>47.511000000000003</c:v>
                </c:pt>
                <c:pt idx="17">
                  <c:v>52.932000000000002</c:v>
                </c:pt>
                <c:pt idx="18">
                  <c:v>37.569000000000003</c:v>
                </c:pt>
                <c:pt idx="19">
                  <c:v>46.86</c:v>
                </c:pt>
                <c:pt idx="20">
                  <c:v>41.838999999999999</c:v>
                </c:pt>
                <c:pt idx="21">
                  <c:v>43.947000000000003</c:v>
                </c:pt>
                <c:pt idx="22">
                  <c:v>52.942999999999998</c:v>
                </c:pt>
                <c:pt idx="23">
                  <c:v>47.811999999999998</c:v>
                </c:pt>
                <c:pt idx="24">
                  <c:v>51.253</c:v>
                </c:pt>
                <c:pt idx="25">
                  <c:v>41.015999999999998</c:v>
                </c:pt>
                <c:pt idx="26">
                  <c:v>40.347000000000001</c:v>
                </c:pt>
                <c:pt idx="27">
                  <c:v>40.075000000000003</c:v>
                </c:pt>
                <c:pt idx="28">
                  <c:v>38.506999999999998</c:v>
                </c:pt>
                <c:pt idx="29">
                  <c:v>38.503999999999998</c:v>
                </c:pt>
                <c:pt idx="30">
                  <c:v>37.779000000000003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'Aug15'!$C$4:$AG$4</c:f>
              <c:numCache>
                <c:formatCode>General</c:formatCode>
                <c:ptCount val="31"/>
                <c:pt idx="0">
                  <c:v>121.6</c:v>
                </c:pt>
                <c:pt idx="1">
                  <c:v>250.9</c:v>
                </c:pt>
                <c:pt idx="2">
                  <c:v>326</c:v>
                </c:pt>
                <c:pt idx="3">
                  <c:v>201</c:v>
                </c:pt>
                <c:pt idx="4">
                  <c:v>313.2</c:v>
                </c:pt>
                <c:pt idx="5">
                  <c:v>303.59999999999997</c:v>
                </c:pt>
                <c:pt idx="6">
                  <c:v>306.40000000000003</c:v>
                </c:pt>
                <c:pt idx="7">
                  <c:v>287.3</c:v>
                </c:pt>
                <c:pt idx="8">
                  <c:v>109</c:v>
                </c:pt>
                <c:pt idx="9">
                  <c:v>286.90000000000003</c:v>
                </c:pt>
                <c:pt idx="10">
                  <c:v>292</c:v>
                </c:pt>
                <c:pt idx="11">
                  <c:v>306.5</c:v>
                </c:pt>
                <c:pt idx="12">
                  <c:v>227.6</c:v>
                </c:pt>
                <c:pt idx="13">
                  <c:v>99.300000000000011</c:v>
                </c:pt>
                <c:pt idx="14">
                  <c:v>109.5</c:v>
                </c:pt>
                <c:pt idx="15">
                  <c:v>106.89999999999999</c:v>
                </c:pt>
                <c:pt idx="16">
                  <c:v>132.6</c:v>
                </c:pt>
                <c:pt idx="17">
                  <c:v>149.1</c:v>
                </c:pt>
                <c:pt idx="18">
                  <c:v>118.50000000000001</c:v>
                </c:pt>
                <c:pt idx="19">
                  <c:v>290.7</c:v>
                </c:pt>
                <c:pt idx="20">
                  <c:v>312.5</c:v>
                </c:pt>
                <c:pt idx="21">
                  <c:v>302.69999999999993</c:v>
                </c:pt>
                <c:pt idx="22">
                  <c:v>102.6</c:v>
                </c:pt>
                <c:pt idx="23">
                  <c:v>69.800000000000011</c:v>
                </c:pt>
                <c:pt idx="24">
                  <c:v>306.10000000000002</c:v>
                </c:pt>
                <c:pt idx="25">
                  <c:v>302.20000000000005</c:v>
                </c:pt>
                <c:pt idx="26">
                  <c:v>271.7</c:v>
                </c:pt>
                <c:pt idx="27">
                  <c:v>280.10000000000002</c:v>
                </c:pt>
                <c:pt idx="28">
                  <c:v>280</c:v>
                </c:pt>
                <c:pt idx="29">
                  <c:v>280.60000000000002</c:v>
                </c:pt>
                <c:pt idx="30">
                  <c:v>274.7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65897488"/>
        <c:axId val="665895528"/>
        <c:axId val="989567432"/>
      </c:bar3DChart>
      <c:catAx>
        <c:axId val="66589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9552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665895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97488"/>
        <c:crossesAt val="1"/>
        <c:crossBetween val="between"/>
      </c:valAx>
      <c:serAx>
        <c:axId val="989567432"/>
        <c:scaling>
          <c:orientation val="minMax"/>
        </c:scaling>
        <c:delete val="1"/>
        <c:axPos val="b"/>
        <c:majorTickMark val="out"/>
        <c:minorTickMark val="none"/>
        <c:tickLblPos val="nextTo"/>
        <c:crossAx val="66589552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'Aug15'!$C$54:$AG$54</c:f>
              <c:numCache>
                <c:formatCode>0.0</c:formatCode>
                <c:ptCount val="31"/>
                <c:pt idx="0">
                  <c:v>35.200000000000003</c:v>
                </c:pt>
                <c:pt idx="1">
                  <c:v>75.5</c:v>
                </c:pt>
                <c:pt idx="2">
                  <c:v>94.8</c:v>
                </c:pt>
                <c:pt idx="3">
                  <c:v>60.4</c:v>
                </c:pt>
                <c:pt idx="4">
                  <c:v>91.2</c:v>
                </c:pt>
                <c:pt idx="5">
                  <c:v>87.9</c:v>
                </c:pt>
                <c:pt idx="6">
                  <c:v>89.4</c:v>
                </c:pt>
                <c:pt idx="7">
                  <c:v>82.2</c:v>
                </c:pt>
                <c:pt idx="8">
                  <c:v>31.3</c:v>
                </c:pt>
                <c:pt idx="9">
                  <c:v>81.900000000000006</c:v>
                </c:pt>
                <c:pt idx="10">
                  <c:v>85.2</c:v>
                </c:pt>
                <c:pt idx="11">
                  <c:v>89</c:v>
                </c:pt>
                <c:pt idx="12">
                  <c:v>63.9</c:v>
                </c:pt>
                <c:pt idx="13">
                  <c:v>28.4</c:v>
                </c:pt>
                <c:pt idx="14">
                  <c:v>32</c:v>
                </c:pt>
                <c:pt idx="15">
                  <c:v>31.2</c:v>
                </c:pt>
                <c:pt idx="16">
                  <c:v>38.1</c:v>
                </c:pt>
                <c:pt idx="17">
                  <c:v>42.6</c:v>
                </c:pt>
                <c:pt idx="18">
                  <c:v>35.200000000000003</c:v>
                </c:pt>
                <c:pt idx="19">
                  <c:v>84.1</c:v>
                </c:pt>
                <c:pt idx="20">
                  <c:v>91.4</c:v>
                </c:pt>
                <c:pt idx="21">
                  <c:v>88.2</c:v>
                </c:pt>
                <c:pt idx="22">
                  <c:v>28.6</c:v>
                </c:pt>
                <c:pt idx="23">
                  <c:v>20.100000000000001</c:v>
                </c:pt>
                <c:pt idx="24">
                  <c:v>90.6</c:v>
                </c:pt>
                <c:pt idx="25">
                  <c:v>88.6</c:v>
                </c:pt>
                <c:pt idx="26">
                  <c:v>79.3</c:v>
                </c:pt>
                <c:pt idx="27">
                  <c:v>82.7</c:v>
                </c:pt>
                <c:pt idx="28">
                  <c:v>82</c:v>
                </c:pt>
                <c:pt idx="29">
                  <c:v>82.1</c:v>
                </c:pt>
                <c:pt idx="30">
                  <c:v>80.599999999999994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'Aug15'!$C$55:$AG$55</c:f>
              <c:numCache>
                <c:formatCode>0.0</c:formatCode>
                <c:ptCount val="31"/>
                <c:pt idx="0">
                  <c:v>34.700000000000003</c:v>
                </c:pt>
                <c:pt idx="1">
                  <c:v>72.8</c:v>
                </c:pt>
                <c:pt idx="2">
                  <c:v>93.4</c:v>
                </c:pt>
                <c:pt idx="3">
                  <c:v>59.2</c:v>
                </c:pt>
                <c:pt idx="4">
                  <c:v>89.3</c:v>
                </c:pt>
                <c:pt idx="5">
                  <c:v>87</c:v>
                </c:pt>
                <c:pt idx="6">
                  <c:v>88.4</c:v>
                </c:pt>
                <c:pt idx="7">
                  <c:v>82.3</c:v>
                </c:pt>
                <c:pt idx="8">
                  <c:v>30.8</c:v>
                </c:pt>
                <c:pt idx="9">
                  <c:v>81.900000000000006</c:v>
                </c:pt>
                <c:pt idx="10">
                  <c:v>84.8</c:v>
                </c:pt>
                <c:pt idx="11">
                  <c:v>88.2</c:v>
                </c:pt>
                <c:pt idx="12">
                  <c:v>64</c:v>
                </c:pt>
                <c:pt idx="13">
                  <c:v>28.1</c:v>
                </c:pt>
                <c:pt idx="14">
                  <c:v>31.4</c:v>
                </c:pt>
                <c:pt idx="15">
                  <c:v>30.7</c:v>
                </c:pt>
                <c:pt idx="16">
                  <c:v>37.6</c:v>
                </c:pt>
                <c:pt idx="17">
                  <c:v>42.4</c:v>
                </c:pt>
                <c:pt idx="18">
                  <c:v>34.700000000000003</c:v>
                </c:pt>
                <c:pt idx="19">
                  <c:v>83.1</c:v>
                </c:pt>
                <c:pt idx="20">
                  <c:v>89.7</c:v>
                </c:pt>
                <c:pt idx="21">
                  <c:v>87</c:v>
                </c:pt>
                <c:pt idx="22">
                  <c:v>28.4</c:v>
                </c:pt>
                <c:pt idx="23">
                  <c:v>19.8</c:v>
                </c:pt>
                <c:pt idx="24">
                  <c:v>89</c:v>
                </c:pt>
                <c:pt idx="25">
                  <c:v>87</c:v>
                </c:pt>
                <c:pt idx="26">
                  <c:v>77.900000000000006</c:v>
                </c:pt>
                <c:pt idx="27">
                  <c:v>81.2</c:v>
                </c:pt>
                <c:pt idx="28">
                  <c:v>80.5</c:v>
                </c:pt>
                <c:pt idx="29">
                  <c:v>80.900000000000006</c:v>
                </c:pt>
                <c:pt idx="30">
                  <c:v>79.2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'Aug15'!$C$56:$AG$56</c:f>
              <c:numCache>
                <c:formatCode>0.0</c:formatCode>
                <c:ptCount val="31"/>
                <c:pt idx="0">
                  <c:v>34.299999999999997</c:v>
                </c:pt>
                <c:pt idx="1">
                  <c:v>68.5</c:v>
                </c:pt>
                <c:pt idx="2">
                  <c:v>88.4</c:v>
                </c:pt>
                <c:pt idx="3">
                  <c:v>54.1</c:v>
                </c:pt>
                <c:pt idx="4">
                  <c:v>84.8</c:v>
                </c:pt>
                <c:pt idx="5">
                  <c:v>83</c:v>
                </c:pt>
                <c:pt idx="6">
                  <c:v>83</c:v>
                </c:pt>
                <c:pt idx="7">
                  <c:v>78.900000000000006</c:v>
                </c:pt>
                <c:pt idx="8">
                  <c:v>30.5</c:v>
                </c:pt>
                <c:pt idx="9">
                  <c:v>78.900000000000006</c:v>
                </c:pt>
                <c:pt idx="10">
                  <c:v>80.3</c:v>
                </c:pt>
                <c:pt idx="11">
                  <c:v>83</c:v>
                </c:pt>
                <c:pt idx="12">
                  <c:v>62.6</c:v>
                </c:pt>
                <c:pt idx="13">
                  <c:v>27.9</c:v>
                </c:pt>
                <c:pt idx="14">
                  <c:v>30.9</c:v>
                </c:pt>
                <c:pt idx="15">
                  <c:v>30.2</c:v>
                </c:pt>
                <c:pt idx="16">
                  <c:v>37.4</c:v>
                </c:pt>
                <c:pt idx="17">
                  <c:v>42.1</c:v>
                </c:pt>
                <c:pt idx="18">
                  <c:v>32.9</c:v>
                </c:pt>
                <c:pt idx="19">
                  <c:v>78.400000000000006</c:v>
                </c:pt>
                <c:pt idx="20">
                  <c:v>84</c:v>
                </c:pt>
                <c:pt idx="21">
                  <c:v>81.099999999999994</c:v>
                </c:pt>
                <c:pt idx="22">
                  <c:v>28.2</c:v>
                </c:pt>
                <c:pt idx="23">
                  <c:v>19.600000000000001</c:v>
                </c:pt>
                <c:pt idx="24">
                  <c:v>82.4</c:v>
                </c:pt>
                <c:pt idx="25">
                  <c:v>80.5</c:v>
                </c:pt>
                <c:pt idx="26">
                  <c:v>72.599999999999994</c:v>
                </c:pt>
                <c:pt idx="27">
                  <c:v>75.400000000000006</c:v>
                </c:pt>
                <c:pt idx="28">
                  <c:v>74.599999999999994</c:v>
                </c:pt>
                <c:pt idx="29">
                  <c:v>75.5</c:v>
                </c:pt>
                <c:pt idx="30">
                  <c:v>73.099999999999994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'Aug15'!$C$57:$AG$57</c:f>
              <c:numCache>
                <c:formatCode>0.0</c:formatCode>
                <c:ptCount val="31"/>
                <c:pt idx="0">
                  <c:v>17.399999999999999</c:v>
                </c:pt>
                <c:pt idx="1">
                  <c:v>34.1</c:v>
                </c:pt>
                <c:pt idx="2">
                  <c:v>49.4</c:v>
                </c:pt>
                <c:pt idx="3">
                  <c:v>27.3</c:v>
                </c:pt>
                <c:pt idx="4">
                  <c:v>47.9</c:v>
                </c:pt>
                <c:pt idx="5">
                  <c:v>45.7</c:v>
                </c:pt>
                <c:pt idx="6">
                  <c:v>45.6</c:v>
                </c:pt>
                <c:pt idx="7">
                  <c:v>43.9</c:v>
                </c:pt>
                <c:pt idx="8">
                  <c:v>16.399999999999999</c:v>
                </c:pt>
                <c:pt idx="9">
                  <c:v>44.2</c:v>
                </c:pt>
                <c:pt idx="10">
                  <c:v>41.7</c:v>
                </c:pt>
                <c:pt idx="11">
                  <c:v>46.3</c:v>
                </c:pt>
                <c:pt idx="12">
                  <c:v>37.1</c:v>
                </c:pt>
                <c:pt idx="13">
                  <c:v>14.9</c:v>
                </c:pt>
                <c:pt idx="14">
                  <c:v>15.2</c:v>
                </c:pt>
                <c:pt idx="15">
                  <c:v>14.8</c:v>
                </c:pt>
                <c:pt idx="16">
                  <c:v>19.5</c:v>
                </c:pt>
                <c:pt idx="17">
                  <c:v>22</c:v>
                </c:pt>
                <c:pt idx="18">
                  <c:v>15.7</c:v>
                </c:pt>
                <c:pt idx="19">
                  <c:v>45.1</c:v>
                </c:pt>
                <c:pt idx="20">
                  <c:v>47.4</c:v>
                </c:pt>
                <c:pt idx="21">
                  <c:v>46.4</c:v>
                </c:pt>
                <c:pt idx="22">
                  <c:v>17.399999999999999</c:v>
                </c:pt>
                <c:pt idx="23">
                  <c:v>10.3</c:v>
                </c:pt>
                <c:pt idx="24">
                  <c:v>44.1</c:v>
                </c:pt>
                <c:pt idx="25">
                  <c:v>46.1</c:v>
                </c:pt>
                <c:pt idx="26">
                  <c:v>41.9</c:v>
                </c:pt>
                <c:pt idx="27">
                  <c:v>40.799999999999997</c:v>
                </c:pt>
                <c:pt idx="28">
                  <c:v>42.9</c:v>
                </c:pt>
                <c:pt idx="29">
                  <c:v>42.1</c:v>
                </c:pt>
                <c:pt idx="30">
                  <c:v>41.8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942928"/>
        <c:axId val="1001945672"/>
      </c:barChart>
      <c:catAx>
        <c:axId val="100194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5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1945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292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'Sep15'!$C$3:$AG$3</c:f>
              <c:numCache>
                <c:formatCode>0.0</c:formatCode>
                <c:ptCount val="31"/>
                <c:pt idx="0">
                  <c:v>23.658999999999999</c:v>
                </c:pt>
                <c:pt idx="1">
                  <c:v>45.898000000000003</c:v>
                </c:pt>
                <c:pt idx="2">
                  <c:v>51.829000000000001</c:v>
                </c:pt>
                <c:pt idx="3">
                  <c:v>52.32</c:v>
                </c:pt>
                <c:pt idx="4">
                  <c:v>26.141999999999999</c:v>
                </c:pt>
                <c:pt idx="5">
                  <c:v>51.716999999999999</c:v>
                </c:pt>
                <c:pt idx="6">
                  <c:v>46.92</c:v>
                </c:pt>
                <c:pt idx="7">
                  <c:v>50.537999999999997</c:v>
                </c:pt>
                <c:pt idx="8">
                  <c:v>45.970999999999997</c:v>
                </c:pt>
                <c:pt idx="9">
                  <c:v>43.796999999999997</c:v>
                </c:pt>
                <c:pt idx="10">
                  <c:v>44.671999999999997</c:v>
                </c:pt>
                <c:pt idx="11">
                  <c:v>51.412999999999997</c:v>
                </c:pt>
                <c:pt idx="12">
                  <c:v>44.295000000000002</c:v>
                </c:pt>
                <c:pt idx="13">
                  <c:v>52.798999999999999</c:v>
                </c:pt>
                <c:pt idx="14">
                  <c:v>18.684000000000001</c:v>
                </c:pt>
                <c:pt idx="15">
                  <c:v>52.597000000000001</c:v>
                </c:pt>
                <c:pt idx="16">
                  <c:v>50.488</c:v>
                </c:pt>
                <c:pt idx="17">
                  <c:v>46.465000000000003</c:v>
                </c:pt>
                <c:pt idx="18">
                  <c:v>51.518000000000001</c:v>
                </c:pt>
                <c:pt idx="19">
                  <c:v>50.485999999999997</c:v>
                </c:pt>
                <c:pt idx="20">
                  <c:v>39.784999999999997</c:v>
                </c:pt>
                <c:pt idx="21">
                  <c:v>38.631</c:v>
                </c:pt>
                <c:pt idx="22">
                  <c:v>26.036000000000001</c:v>
                </c:pt>
                <c:pt idx="23">
                  <c:v>50.732999999999997</c:v>
                </c:pt>
                <c:pt idx="24">
                  <c:v>39.015999999999998</c:v>
                </c:pt>
                <c:pt idx="25">
                  <c:v>41.244999999999997</c:v>
                </c:pt>
                <c:pt idx="26">
                  <c:v>15.048</c:v>
                </c:pt>
                <c:pt idx="27">
                  <c:v>43.956000000000003</c:v>
                </c:pt>
                <c:pt idx="28">
                  <c:v>38.914000000000001</c:v>
                </c:pt>
                <c:pt idx="29">
                  <c:v>37.277999999999999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'Sep15'!$C$4:$AG$4</c:f>
              <c:numCache>
                <c:formatCode>General</c:formatCode>
                <c:ptCount val="31"/>
                <c:pt idx="0">
                  <c:v>74.100000000000009</c:v>
                </c:pt>
                <c:pt idx="1">
                  <c:v>136.4</c:v>
                </c:pt>
                <c:pt idx="2">
                  <c:v>138.4</c:v>
                </c:pt>
                <c:pt idx="3">
                  <c:v>222.10000000000002</c:v>
                </c:pt>
                <c:pt idx="4">
                  <c:v>88.1</c:v>
                </c:pt>
                <c:pt idx="5">
                  <c:v>244.29999999999995</c:v>
                </c:pt>
                <c:pt idx="6">
                  <c:v>278.3</c:v>
                </c:pt>
                <c:pt idx="7">
                  <c:v>270.10000000000002</c:v>
                </c:pt>
                <c:pt idx="8">
                  <c:v>269.09999999999997</c:v>
                </c:pt>
                <c:pt idx="9">
                  <c:v>200.50000000000003</c:v>
                </c:pt>
                <c:pt idx="10">
                  <c:v>211.6</c:v>
                </c:pt>
                <c:pt idx="11">
                  <c:v>219.60000000000002</c:v>
                </c:pt>
                <c:pt idx="12">
                  <c:v>185.09999999999997</c:v>
                </c:pt>
                <c:pt idx="13">
                  <c:v>174.10000000000002</c:v>
                </c:pt>
                <c:pt idx="14">
                  <c:v>99.800000000000011</c:v>
                </c:pt>
                <c:pt idx="15">
                  <c:v>169.29999999999998</c:v>
                </c:pt>
                <c:pt idx="16">
                  <c:v>81.8</c:v>
                </c:pt>
                <c:pt idx="17">
                  <c:v>108.1</c:v>
                </c:pt>
                <c:pt idx="18">
                  <c:v>163.6</c:v>
                </c:pt>
                <c:pt idx="19">
                  <c:v>171.5</c:v>
                </c:pt>
                <c:pt idx="20">
                  <c:v>255.89999999999998</c:v>
                </c:pt>
                <c:pt idx="21">
                  <c:v>117.6</c:v>
                </c:pt>
                <c:pt idx="22">
                  <c:v>46</c:v>
                </c:pt>
                <c:pt idx="23">
                  <c:v>237.8</c:v>
                </c:pt>
                <c:pt idx="24">
                  <c:v>242.49999999999997</c:v>
                </c:pt>
                <c:pt idx="25">
                  <c:v>168.1</c:v>
                </c:pt>
                <c:pt idx="26">
                  <c:v>79.5</c:v>
                </c:pt>
                <c:pt idx="27">
                  <c:v>190.8</c:v>
                </c:pt>
                <c:pt idx="28">
                  <c:v>208.09999999999997</c:v>
                </c:pt>
                <c:pt idx="29">
                  <c:v>237.2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1943712"/>
        <c:axId val="1001942536"/>
        <c:axId val="989568280"/>
      </c:bar3DChart>
      <c:catAx>
        <c:axId val="10019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25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1942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3712"/>
        <c:crossesAt val="1"/>
        <c:crossBetween val="between"/>
      </c:valAx>
      <c:serAx>
        <c:axId val="989568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019425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'Sep15'!$C$54:$AG$54</c:f>
              <c:numCache>
                <c:formatCode>0.0</c:formatCode>
                <c:ptCount val="31"/>
                <c:pt idx="0">
                  <c:v>21.6</c:v>
                </c:pt>
                <c:pt idx="1">
                  <c:v>38.700000000000003</c:v>
                </c:pt>
                <c:pt idx="2">
                  <c:v>40.799999999999997</c:v>
                </c:pt>
                <c:pt idx="3">
                  <c:v>63.1</c:v>
                </c:pt>
                <c:pt idx="4">
                  <c:v>25.7</c:v>
                </c:pt>
                <c:pt idx="5">
                  <c:v>70.8</c:v>
                </c:pt>
                <c:pt idx="6">
                  <c:v>81.900000000000006</c:v>
                </c:pt>
                <c:pt idx="7">
                  <c:v>78.099999999999994</c:v>
                </c:pt>
                <c:pt idx="8">
                  <c:v>78.7</c:v>
                </c:pt>
                <c:pt idx="9">
                  <c:v>56.8</c:v>
                </c:pt>
                <c:pt idx="10">
                  <c:v>61.3</c:v>
                </c:pt>
                <c:pt idx="11">
                  <c:v>61.7</c:v>
                </c:pt>
                <c:pt idx="12">
                  <c:v>56.2</c:v>
                </c:pt>
                <c:pt idx="13">
                  <c:v>48.6</c:v>
                </c:pt>
                <c:pt idx="14">
                  <c:v>29.1</c:v>
                </c:pt>
                <c:pt idx="15">
                  <c:v>53</c:v>
                </c:pt>
                <c:pt idx="16">
                  <c:v>25.9</c:v>
                </c:pt>
                <c:pt idx="17">
                  <c:v>35.200000000000003</c:v>
                </c:pt>
                <c:pt idx="18">
                  <c:v>46.4</c:v>
                </c:pt>
                <c:pt idx="19">
                  <c:v>50.1</c:v>
                </c:pt>
                <c:pt idx="20">
                  <c:v>75.599999999999994</c:v>
                </c:pt>
                <c:pt idx="21">
                  <c:v>34</c:v>
                </c:pt>
                <c:pt idx="22">
                  <c:v>13.4</c:v>
                </c:pt>
                <c:pt idx="23">
                  <c:v>70.7</c:v>
                </c:pt>
                <c:pt idx="24">
                  <c:v>71.099999999999994</c:v>
                </c:pt>
                <c:pt idx="25">
                  <c:v>46.8</c:v>
                </c:pt>
                <c:pt idx="26">
                  <c:v>23</c:v>
                </c:pt>
                <c:pt idx="27">
                  <c:v>57.1</c:v>
                </c:pt>
                <c:pt idx="28">
                  <c:v>60.8</c:v>
                </c:pt>
                <c:pt idx="29">
                  <c:v>70.900000000000006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'Sep15'!$C$55:$AG$55</c:f>
              <c:numCache>
                <c:formatCode>0.0</c:formatCode>
                <c:ptCount val="31"/>
                <c:pt idx="0">
                  <c:v>21.1</c:v>
                </c:pt>
                <c:pt idx="1">
                  <c:v>38.4</c:v>
                </c:pt>
                <c:pt idx="2">
                  <c:v>40.1</c:v>
                </c:pt>
                <c:pt idx="3">
                  <c:v>62.6</c:v>
                </c:pt>
                <c:pt idx="4">
                  <c:v>25.2</c:v>
                </c:pt>
                <c:pt idx="5">
                  <c:v>70.599999999999994</c:v>
                </c:pt>
                <c:pt idx="6">
                  <c:v>80.099999999999994</c:v>
                </c:pt>
                <c:pt idx="7">
                  <c:v>77.2</c:v>
                </c:pt>
                <c:pt idx="8">
                  <c:v>77.2</c:v>
                </c:pt>
                <c:pt idx="9">
                  <c:v>56.6</c:v>
                </c:pt>
                <c:pt idx="10">
                  <c:v>60.7</c:v>
                </c:pt>
                <c:pt idx="11">
                  <c:v>61.6</c:v>
                </c:pt>
                <c:pt idx="12">
                  <c:v>55.4</c:v>
                </c:pt>
                <c:pt idx="13">
                  <c:v>48.2</c:v>
                </c:pt>
                <c:pt idx="14">
                  <c:v>28.7</c:v>
                </c:pt>
                <c:pt idx="15">
                  <c:v>51.3</c:v>
                </c:pt>
                <c:pt idx="16">
                  <c:v>25.4</c:v>
                </c:pt>
                <c:pt idx="17">
                  <c:v>31.8</c:v>
                </c:pt>
                <c:pt idx="18">
                  <c:v>45.9</c:v>
                </c:pt>
                <c:pt idx="19">
                  <c:v>48.4</c:v>
                </c:pt>
                <c:pt idx="20">
                  <c:v>73.8</c:v>
                </c:pt>
                <c:pt idx="21">
                  <c:v>33.5</c:v>
                </c:pt>
                <c:pt idx="22">
                  <c:v>13.1</c:v>
                </c:pt>
                <c:pt idx="23">
                  <c:v>68.599999999999994</c:v>
                </c:pt>
                <c:pt idx="24">
                  <c:v>70</c:v>
                </c:pt>
                <c:pt idx="25">
                  <c:v>46.7</c:v>
                </c:pt>
                <c:pt idx="26">
                  <c:v>22.6</c:v>
                </c:pt>
                <c:pt idx="27">
                  <c:v>55.2</c:v>
                </c:pt>
                <c:pt idx="28">
                  <c:v>60.4</c:v>
                </c:pt>
                <c:pt idx="29">
                  <c:v>69.3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'Sep15'!$C$56:$AG$56</c:f>
              <c:numCache>
                <c:formatCode>0.0</c:formatCode>
                <c:ptCount val="31"/>
                <c:pt idx="0">
                  <c:v>20.7</c:v>
                </c:pt>
                <c:pt idx="1">
                  <c:v>37.9</c:v>
                </c:pt>
                <c:pt idx="2">
                  <c:v>38.5</c:v>
                </c:pt>
                <c:pt idx="3">
                  <c:v>60.1</c:v>
                </c:pt>
                <c:pt idx="4">
                  <c:v>24.6</c:v>
                </c:pt>
                <c:pt idx="5">
                  <c:v>68.2</c:v>
                </c:pt>
                <c:pt idx="6">
                  <c:v>74.8</c:v>
                </c:pt>
                <c:pt idx="7">
                  <c:v>72.400000000000006</c:v>
                </c:pt>
                <c:pt idx="8">
                  <c:v>71.8</c:v>
                </c:pt>
                <c:pt idx="9">
                  <c:v>55.7</c:v>
                </c:pt>
                <c:pt idx="10">
                  <c:v>58.1</c:v>
                </c:pt>
                <c:pt idx="11">
                  <c:v>60.3</c:v>
                </c:pt>
                <c:pt idx="12">
                  <c:v>50.3</c:v>
                </c:pt>
                <c:pt idx="13">
                  <c:v>47.4</c:v>
                </c:pt>
                <c:pt idx="14">
                  <c:v>28.1</c:v>
                </c:pt>
                <c:pt idx="15">
                  <c:v>44.8</c:v>
                </c:pt>
                <c:pt idx="16">
                  <c:v>21</c:v>
                </c:pt>
                <c:pt idx="17">
                  <c:v>28</c:v>
                </c:pt>
                <c:pt idx="18">
                  <c:v>44.1</c:v>
                </c:pt>
                <c:pt idx="19">
                  <c:v>46.1</c:v>
                </c:pt>
                <c:pt idx="20">
                  <c:v>67.7</c:v>
                </c:pt>
                <c:pt idx="21">
                  <c:v>33</c:v>
                </c:pt>
                <c:pt idx="22">
                  <c:v>12.9</c:v>
                </c:pt>
                <c:pt idx="23">
                  <c:v>62.6</c:v>
                </c:pt>
                <c:pt idx="24">
                  <c:v>64.8</c:v>
                </c:pt>
                <c:pt idx="25">
                  <c:v>46.4</c:v>
                </c:pt>
                <c:pt idx="26">
                  <c:v>22.4</c:v>
                </c:pt>
                <c:pt idx="27">
                  <c:v>51.6</c:v>
                </c:pt>
                <c:pt idx="28">
                  <c:v>56.7</c:v>
                </c:pt>
                <c:pt idx="29">
                  <c:v>63.8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'Sep15'!$C$57:$AG$57</c:f>
              <c:numCache>
                <c:formatCode>0.0</c:formatCode>
                <c:ptCount val="31"/>
                <c:pt idx="0">
                  <c:v>10.7</c:v>
                </c:pt>
                <c:pt idx="1">
                  <c:v>21.4</c:v>
                </c:pt>
                <c:pt idx="2">
                  <c:v>19</c:v>
                </c:pt>
                <c:pt idx="3">
                  <c:v>36.299999999999997</c:v>
                </c:pt>
                <c:pt idx="4">
                  <c:v>12.6</c:v>
                </c:pt>
                <c:pt idx="5">
                  <c:v>34.700000000000003</c:v>
                </c:pt>
                <c:pt idx="6">
                  <c:v>41.5</c:v>
                </c:pt>
                <c:pt idx="7">
                  <c:v>42.4</c:v>
                </c:pt>
                <c:pt idx="8">
                  <c:v>41.4</c:v>
                </c:pt>
                <c:pt idx="9">
                  <c:v>31.4</c:v>
                </c:pt>
                <c:pt idx="10">
                  <c:v>31.5</c:v>
                </c:pt>
                <c:pt idx="11">
                  <c:v>36</c:v>
                </c:pt>
                <c:pt idx="12">
                  <c:v>23.2</c:v>
                </c:pt>
                <c:pt idx="13">
                  <c:v>29.9</c:v>
                </c:pt>
                <c:pt idx="14">
                  <c:v>13.9</c:v>
                </c:pt>
                <c:pt idx="15">
                  <c:v>20.2</c:v>
                </c:pt>
                <c:pt idx="16">
                  <c:v>9.5</c:v>
                </c:pt>
                <c:pt idx="17">
                  <c:v>13.1</c:v>
                </c:pt>
                <c:pt idx="18">
                  <c:v>27.2</c:v>
                </c:pt>
                <c:pt idx="19">
                  <c:v>26.9</c:v>
                </c:pt>
                <c:pt idx="20">
                  <c:v>38.799999999999997</c:v>
                </c:pt>
                <c:pt idx="21">
                  <c:v>17.100000000000001</c:v>
                </c:pt>
                <c:pt idx="22">
                  <c:v>6.6</c:v>
                </c:pt>
                <c:pt idx="23">
                  <c:v>35.9</c:v>
                </c:pt>
                <c:pt idx="24">
                  <c:v>36.6</c:v>
                </c:pt>
                <c:pt idx="25">
                  <c:v>28.2</c:v>
                </c:pt>
                <c:pt idx="26">
                  <c:v>11.5</c:v>
                </c:pt>
                <c:pt idx="27">
                  <c:v>26.9</c:v>
                </c:pt>
                <c:pt idx="28">
                  <c:v>30.2</c:v>
                </c:pt>
                <c:pt idx="29">
                  <c:v>33.200000000000003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946064"/>
        <c:axId val="1001946456"/>
      </c:barChart>
      <c:catAx>
        <c:axId val="100194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6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1946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606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'Okt15'!$C$3:$AG$3</c:f>
              <c:numCache>
                <c:formatCode>0.0</c:formatCode>
                <c:ptCount val="31"/>
                <c:pt idx="0">
                  <c:v>35.853000000000002</c:v>
                </c:pt>
                <c:pt idx="1">
                  <c:v>35.335000000000001</c:v>
                </c:pt>
                <c:pt idx="2">
                  <c:v>41.732999999999997</c:v>
                </c:pt>
                <c:pt idx="3">
                  <c:v>44.948</c:v>
                </c:pt>
                <c:pt idx="4">
                  <c:v>40.893999999999998</c:v>
                </c:pt>
                <c:pt idx="5">
                  <c:v>10.329000000000001</c:v>
                </c:pt>
                <c:pt idx="6">
                  <c:v>38.673999999999999</c:v>
                </c:pt>
                <c:pt idx="7">
                  <c:v>49.686</c:v>
                </c:pt>
                <c:pt idx="8">
                  <c:v>36.396999999999998</c:v>
                </c:pt>
                <c:pt idx="9">
                  <c:v>18.431000000000001</c:v>
                </c:pt>
                <c:pt idx="10">
                  <c:v>30.126000000000001</c:v>
                </c:pt>
                <c:pt idx="11">
                  <c:v>42.743000000000002</c:v>
                </c:pt>
                <c:pt idx="12">
                  <c:v>11.726000000000001</c:v>
                </c:pt>
                <c:pt idx="13">
                  <c:v>41.177</c:v>
                </c:pt>
                <c:pt idx="14">
                  <c:v>10.598000000000001</c:v>
                </c:pt>
                <c:pt idx="15">
                  <c:v>21.149000000000001</c:v>
                </c:pt>
                <c:pt idx="16">
                  <c:v>39.298000000000002</c:v>
                </c:pt>
                <c:pt idx="17">
                  <c:v>7.4880000000000004</c:v>
                </c:pt>
                <c:pt idx="18">
                  <c:v>42.238</c:v>
                </c:pt>
                <c:pt idx="19">
                  <c:v>33.128</c:v>
                </c:pt>
                <c:pt idx="20">
                  <c:v>38.414999999999999</c:v>
                </c:pt>
                <c:pt idx="21">
                  <c:v>21.55</c:v>
                </c:pt>
                <c:pt idx="22">
                  <c:v>42.9</c:v>
                </c:pt>
                <c:pt idx="23">
                  <c:v>30.744</c:v>
                </c:pt>
                <c:pt idx="24">
                  <c:v>42.9</c:v>
                </c:pt>
                <c:pt idx="25">
                  <c:v>29.638999999999999</c:v>
                </c:pt>
                <c:pt idx="26">
                  <c:v>28.8</c:v>
                </c:pt>
                <c:pt idx="27">
                  <c:v>35.945</c:v>
                </c:pt>
                <c:pt idx="28">
                  <c:v>32.902999999999999</c:v>
                </c:pt>
                <c:pt idx="29">
                  <c:v>28.571000000000002</c:v>
                </c:pt>
                <c:pt idx="30">
                  <c:v>8.8059999999999992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'Okt15'!$C$4:$AG$4</c:f>
              <c:numCache>
                <c:formatCode>General</c:formatCode>
                <c:ptCount val="31"/>
                <c:pt idx="0">
                  <c:v>228.50000000000003</c:v>
                </c:pt>
                <c:pt idx="1">
                  <c:v>201.29999999999998</c:v>
                </c:pt>
                <c:pt idx="2">
                  <c:v>160.29999999999998</c:v>
                </c:pt>
                <c:pt idx="3">
                  <c:v>219.60000000000002</c:v>
                </c:pt>
                <c:pt idx="4">
                  <c:v>145.69999999999999</c:v>
                </c:pt>
                <c:pt idx="5">
                  <c:v>37.4</c:v>
                </c:pt>
                <c:pt idx="6">
                  <c:v>75.8</c:v>
                </c:pt>
                <c:pt idx="7">
                  <c:v>146.5</c:v>
                </c:pt>
                <c:pt idx="8">
                  <c:v>196.7</c:v>
                </c:pt>
                <c:pt idx="9">
                  <c:v>60.2</c:v>
                </c:pt>
                <c:pt idx="10">
                  <c:v>88.5</c:v>
                </c:pt>
                <c:pt idx="11">
                  <c:v>147.5</c:v>
                </c:pt>
                <c:pt idx="12">
                  <c:v>39.099999999999994</c:v>
                </c:pt>
                <c:pt idx="13">
                  <c:v>107.60000000000001</c:v>
                </c:pt>
                <c:pt idx="14">
                  <c:v>45.3</c:v>
                </c:pt>
                <c:pt idx="15">
                  <c:v>73.3</c:v>
                </c:pt>
                <c:pt idx="16">
                  <c:v>83.9</c:v>
                </c:pt>
                <c:pt idx="17">
                  <c:v>24</c:v>
                </c:pt>
                <c:pt idx="18">
                  <c:v>79.099999999999994</c:v>
                </c:pt>
                <c:pt idx="19">
                  <c:v>169</c:v>
                </c:pt>
                <c:pt idx="20">
                  <c:v>158.4</c:v>
                </c:pt>
                <c:pt idx="21">
                  <c:v>87.9</c:v>
                </c:pt>
                <c:pt idx="22">
                  <c:v>150.30000000000001</c:v>
                </c:pt>
                <c:pt idx="23">
                  <c:v>121.4</c:v>
                </c:pt>
                <c:pt idx="24">
                  <c:v>129.69999999999999</c:v>
                </c:pt>
                <c:pt idx="25">
                  <c:v>161.5</c:v>
                </c:pt>
                <c:pt idx="26">
                  <c:v>155.20000000000002</c:v>
                </c:pt>
                <c:pt idx="27">
                  <c:v>130.60000000000002</c:v>
                </c:pt>
                <c:pt idx="28">
                  <c:v>92</c:v>
                </c:pt>
                <c:pt idx="29">
                  <c:v>153.4</c:v>
                </c:pt>
                <c:pt idx="30">
                  <c:v>44.4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1945280"/>
        <c:axId val="1001940968"/>
        <c:axId val="989565736"/>
      </c:bar3DChart>
      <c:catAx>
        <c:axId val="100194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096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194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5280"/>
        <c:crossesAt val="1"/>
        <c:crossBetween val="between"/>
      </c:valAx>
      <c:serAx>
        <c:axId val="989565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00194096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36336051040647"/>
          <c:y val="0.18851585182404748"/>
          <c:w val="0.14519436348575032"/>
          <c:h val="8.0173347778981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'Okt15'!$C$54:$AG$54</c:f>
              <c:numCache>
                <c:formatCode>0.0</c:formatCode>
                <c:ptCount val="31"/>
                <c:pt idx="0">
                  <c:v>68.400000000000006</c:v>
                </c:pt>
                <c:pt idx="1">
                  <c:v>57.5</c:v>
                </c:pt>
                <c:pt idx="2">
                  <c:v>45.6</c:v>
                </c:pt>
                <c:pt idx="3">
                  <c:v>65</c:v>
                </c:pt>
                <c:pt idx="4">
                  <c:v>40.9</c:v>
                </c:pt>
                <c:pt idx="5">
                  <c:v>10.8</c:v>
                </c:pt>
                <c:pt idx="6">
                  <c:v>22.2</c:v>
                </c:pt>
                <c:pt idx="7">
                  <c:v>42.8</c:v>
                </c:pt>
                <c:pt idx="8">
                  <c:v>58</c:v>
                </c:pt>
                <c:pt idx="9">
                  <c:v>17.5</c:v>
                </c:pt>
                <c:pt idx="10">
                  <c:v>26</c:v>
                </c:pt>
                <c:pt idx="11">
                  <c:v>42.9</c:v>
                </c:pt>
                <c:pt idx="12">
                  <c:v>11.3</c:v>
                </c:pt>
                <c:pt idx="13">
                  <c:v>30.8</c:v>
                </c:pt>
                <c:pt idx="14">
                  <c:v>13.2</c:v>
                </c:pt>
                <c:pt idx="15">
                  <c:v>21.4</c:v>
                </c:pt>
                <c:pt idx="16">
                  <c:v>24.3</c:v>
                </c:pt>
                <c:pt idx="17">
                  <c:v>6.9</c:v>
                </c:pt>
                <c:pt idx="18">
                  <c:v>23.2</c:v>
                </c:pt>
                <c:pt idx="19">
                  <c:v>51.5</c:v>
                </c:pt>
                <c:pt idx="20">
                  <c:v>46.5</c:v>
                </c:pt>
                <c:pt idx="21">
                  <c:v>25.2</c:v>
                </c:pt>
                <c:pt idx="22">
                  <c:v>46</c:v>
                </c:pt>
                <c:pt idx="23">
                  <c:v>35.200000000000003</c:v>
                </c:pt>
                <c:pt idx="24">
                  <c:v>40.1</c:v>
                </c:pt>
                <c:pt idx="25">
                  <c:v>49.5</c:v>
                </c:pt>
                <c:pt idx="26">
                  <c:v>47.9</c:v>
                </c:pt>
                <c:pt idx="27">
                  <c:v>38.200000000000003</c:v>
                </c:pt>
                <c:pt idx="28">
                  <c:v>26.9</c:v>
                </c:pt>
                <c:pt idx="29">
                  <c:v>46.5</c:v>
                </c:pt>
                <c:pt idx="30">
                  <c:v>12.9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'Okt15'!$C$55:$AG$55</c:f>
              <c:numCache>
                <c:formatCode>0.0</c:formatCode>
                <c:ptCount val="31"/>
                <c:pt idx="0">
                  <c:v>67</c:v>
                </c:pt>
                <c:pt idx="1">
                  <c:v>57.6</c:v>
                </c:pt>
                <c:pt idx="2">
                  <c:v>45.5</c:v>
                </c:pt>
                <c:pt idx="3">
                  <c:v>64.5</c:v>
                </c:pt>
                <c:pt idx="4">
                  <c:v>40.9</c:v>
                </c:pt>
                <c:pt idx="5">
                  <c:v>10.6</c:v>
                </c:pt>
                <c:pt idx="6">
                  <c:v>21.8</c:v>
                </c:pt>
                <c:pt idx="7">
                  <c:v>42.5</c:v>
                </c:pt>
                <c:pt idx="8">
                  <c:v>57.1</c:v>
                </c:pt>
                <c:pt idx="9">
                  <c:v>17.2</c:v>
                </c:pt>
                <c:pt idx="10">
                  <c:v>25.6</c:v>
                </c:pt>
                <c:pt idx="11">
                  <c:v>42.7</c:v>
                </c:pt>
                <c:pt idx="12">
                  <c:v>11.1</c:v>
                </c:pt>
                <c:pt idx="13">
                  <c:v>30.5</c:v>
                </c:pt>
                <c:pt idx="14">
                  <c:v>12.9</c:v>
                </c:pt>
                <c:pt idx="15">
                  <c:v>21.1</c:v>
                </c:pt>
                <c:pt idx="16">
                  <c:v>24.1</c:v>
                </c:pt>
                <c:pt idx="17">
                  <c:v>6.8</c:v>
                </c:pt>
                <c:pt idx="18">
                  <c:v>22.9</c:v>
                </c:pt>
                <c:pt idx="19">
                  <c:v>51.2</c:v>
                </c:pt>
                <c:pt idx="20">
                  <c:v>46.3</c:v>
                </c:pt>
                <c:pt idx="21">
                  <c:v>25</c:v>
                </c:pt>
                <c:pt idx="22">
                  <c:v>45.4</c:v>
                </c:pt>
                <c:pt idx="23">
                  <c:v>34.9</c:v>
                </c:pt>
                <c:pt idx="24">
                  <c:v>39.5</c:v>
                </c:pt>
                <c:pt idx="25">
                  <c:v>49</c:v>
                </c:pt>
                <c:pt idx="26">
                  <c:v>47.5</c:v>
                </c:pt>
                <c:pt idx="27">
                  <c:v>38.1</c:v>
                </c:pt>
                <c:pt idx="28">
                  <c:v>26.7</c:v>
                </c:pt>
                <c:pt idx="29">
                  <c:v>46.1</c:v>
                </c:pt>
                <c:pt idx="30">
                  <c:v>12.7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'Okt15'!$C$56:$AG$56</c:f>
              <c:numCache>
                <c:formatCode>0.0</c:formatCode>
                <c:ptCount val="31"/>
                <c:pt idx="0">
                  <c:v>61.2</c:v>
                </c:pt>
                <c:pt idx="1">
                  <c:v>55.1</c:v>
                </c:pt>
                <c:pt idx="2">
                  <c:v>44.3</c:v>
                </c:pt>
                <c:pt idx="3">
                  <c:v>58.8</c:v>
                </c:pt>
                <c:pt idx="4">
                  <c:v>40.700000000000003</c:v>
                </c:pt>
                <c:pt idx="5">
                  <c:v>10.5</c:v>
                </c:pt>
                <c:pt idx="6">
                  <c:v>21.3</c:v>
                </c:pt>
                <c:pt idx="7">
                  <c:v>40.9</c:v>
                </c:pt>
                <c:pt idx="8">
                  <c:v>52.8</c:v>
                </c:pt>
                <c:pt idx="9">
                  <c:v>16.899999999999999</c:v>
                </c:pt>
                <c:pt idx="10">
                  <c:v>24.8</c:v>
                </c:pt>
                <c:pt idx="11">
                  <c:v>41.6</c:v>
                </c:pt>
                <c:pt idx="12">
                  <c:v>10.9</c:v>
                </c:pt>
                <c:pt idx="13">
                  <c:v>30.1</c:v>
                </c:pt>
                <c:pt idx="14">
                  <c:v>12.7</c:v>
                </c:pt>
                <c:pt idx="15">
                  <c:v>20.6</c:v>
                </c:pt>
                <c:pt idx="16">
                  <c:v>23.6</c:v>
                </c:pt>
                <c:pt idx="17">
                  <c:v>6.7</c:v>
                </c:pt>
                <c:pt idx="18">
                  <c:v>22</c:v>
                </c:pt>
                <c:pt idx="19">
                  <c:v>45.9</c:v>
                </c:pt>
                <c:pt idx="20">
                  <c:v>43.2</c:v>
                </c:pt>
                <c:pt idx="21">
                  <c:v>24.6</c:v>
                </c:pt>
                <c:pt idx="22">
                  <c:v>40.5</c:v>
                </c:pt>
                <c:pt idx="23">
                  <c:v>34.200000000000003</c:v>
                </c:pt>
                <c:pt idx="24">
                  <c:v>34</c:v>
                </c:pt>
                <c:pt idx="25">
                  <c:v>43.4</c:v>
                </c:pt>
                <c:pt idx="26">
                  <c:v>42.4</c:v>
                </c:pt>
                <c:pt idx="27">
                  <c:v>36.4</c:v>
                </c:pt>
                <c:pt idx="28">
                  <c:v>26.2</c:v>
                </c:pt>
                <c:pt idx="29">
                  <c:v>41.5</c:v>
                </c:pt>
                <c:pt idx="30">
                  <c:v>12.4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'Okt15'!$C$57:$AG$57</c:f>
              <c:numCache>
                <c:formatCode>0.0</c:formatCode>
                <c:ptCount val="31"/>
                <c:pt idx="0">
                  <c:v>31.9</c:v>
                </c:pt>
                <c:pt idx="1">
                  <c:v>31.1</c:v>
                </c:pt>
                <c:pt idx="2">
                  <c:v>24.9</c:v>
                </c:pt>
                <c:pt idx="3">
                  <c:v>31.3</c:v>
                </c:pt>
                <c:pt idx="4">
                  <c:v>23.2</c:v>
                </c:pt>
                <c:pt idx="5">
                  <c:v>5.5</c:v>
                </c:pt>
                <c:pt idx="6">
                  <c:v>10.5</c:v>
                </c:pt>
                <c:pt idx="7">
                  <c:v>20.3</c:v>
                </c:pt>
                <c:pt idx="8">
                  <c:v>28.8</c:v>
                </c:pt>
                <c:pt idx="9">
                  <c:v>8.6</c:v>
                </c:pt>
                <c:pt idx="10">
                  <c:v>12.1</c:v>
                </c:pt>
                <c:pt idx="11">
                  <c:v>20.3</c:v>
                </c:pt>
                <c:pt idx="12">
                  <c:v>5.8</c:v>
                </c:pt>
                <c:pt idx="13">
                  <c:v>16.2</c:v>
                </c:pt>
                <c:pt idx="14">
                  <c:v>6.5</c:v>
                </c:pt>
                <c:pt idx="15">
                  <c:v>10.199999999999999</c:v>
                </c:pt>
                <c:pt idx="16">
                  <c:v>11.9</c:v>
                </c:pt>
                <c:pt idx="17">
                  <c:v>3.6</c:v>
                </c:pt>
                <c:pt idx="18">
                  <c:v>11</c:v>
                </c:pt>
                <c:pt idx="19">
                  <c:v>20.399999999999999</c:v>
                </c:pt>
                <c:pt idx="20">
                  <c:v>22.4</c:v>
                </c:pt>
                <c:pt idx="21">
                  <c:v>13.1</c:v>
                </c:pt>
                <c:pt idx="22">
                  <c:v>18.399999999999999</c:v>
                </c:pt>
                <c:pt idx="23">
                  <c:v>17.100000000000001</c:v>
                </c:pt>
                <c:pt idx="24">
                  <c:v>16.100000000000001</c:v>
                </c:pt>
                <c:pt idx="25">
                  <c:v>19.600000000000001</c:v>
                </c:pt>
                <c:pt idx="26">
                  <c:v>17.399999999999999</c:v>
                </c:pt>
                <c:pt idx="27">
                  <c:v>17.899999999999999</c:v>
                </c:pt>
                <c:pt idx="28">
                  <c:v>12.2</c:v>
                </c:pt>
                <c:pt idx="29">
                  <c:v>19.3</c:v>
                </c:pt>
                <c:pt idx="30">
                  <c:v>6.4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944104"/>
        <c:axId val="1001939008"/>
      </c:barChart>
      <c:catAx>
        <c:axId val="1001944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39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1939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41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75813299411186"/>
          <c:y val="0.28700945992022897"/>
          <c:w val="0.12269947596018793"/>
          <c:h val="0.35045356868155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'Nov15'!$C$3:$AG$3</c:f>
              <c:numCache>
                <c:formatCode>0.0</c:formatCode>
                <c:ptCount val="31"/>
                <c:pt idx="0">
                  <c:v>28.132999999999999</c:v>
                </c:pt>
                <c:pt idx="1">
                  <c:v>37.713000000000001</c:v>
                </c:pt>
                <c:pt idx="2">
                  <c:v>19.215</c:v>
                </c:pt>
                <c:pt idx="3">
                  <c:v>26.829000000000001</c:v>
                </c:pt>
                <c:pt idx="4">
                  <c:v>25.631</c:v>
                </c:pt>
                <c:pt idx="5">
                  <c:v>27.888999999999999</c:v>
                </c:pt>
                <c:pt idx="6">
                  <c:v>24.858000000000001</c:v>
                </c:pt>
                <c:pt idx="7">
                  <c:v>24.885000000000002</c:v>
                </c:pt>
                <c:pt idx="8">
                  <c:v>33.694000000000003</c:v>
                </c:pt>
                <c:pt idx="9">
                  <c:v>24.12</c:v>
                </c:pt>
                <c:pt idx="10">
                  <c:v>23.966000000000001</c:v>
                </c:pt>
                <c:pt idx="11">
                  <c:v>22.425999999999998</c:v>
                </c:pt>
                <c:pt idx="12">
                  <c:v>28.562000000000001</c:v>
                </c:pt>
                <c:pt idx="13">
                  <c:v>24.481000000000002</c:v>
                </c:pt>
                <c:pt idx="14">
                  <c:v>27.297999999999998</c:v>
                </c:pt>
                <c:pt idx="15">
                  <c:v>26.925999999999998</c:v>
                </c:pt>
                <c:pt idx="16">
                  <c:v>29.378</c:v>
                </c:pt>
                <c:pt idx="17">
                  <c:v>22.673999999999999</c:v>
                </c:pt>
                <c:pt idx="18">
                  <c:v>23.396000000000001</c:v>
                </c:pt>
                <c:pt idx="19">
                  <c:v>11.523</c:v>
                </c:pt>
                <c:pt idx="20">
                  <c:v>30.824999999999999</c:v>
                </c:pt>
                <c:pt idx="21">
                  <c:v>2.1240000000000001</c:v>
                </c:pt>
                <c:pt idx="22">
                  <c:v>17.216999999999999</c:v>
                </c:pt>
                <c:pt idx="23">
                  <c:v>25.498000000000001</c:v>
                </c:pt>
                <c:pt idx="24">
                  <c:v>1.0760000000000001</c:v>
                </c:pt>
                <c:pt idx="25">
                  <c:v>4.673</c:v>
                </c:pt>
                <c:pt idx="26">
                  <c:v>27.79</c:v>
                </c:pt>
                <c:pt idx="27">
                  <c:v>25.978000000000002</c:v>
                </c:pt>
                <c:pt idx="28">
                  <c:v>7.1440000000000001</c:v>
                </c:pt>
                <c:pt idx="29">
                  <c:v>22.876000000000001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'Nov15'!$C$4:$AG$4</c:f>
              <c:numCache>
                <c:formatCode>General</c:formatCode>
                <c:ptCount val="31"/>
                <c:pt idx="0">
                  <c:v>150.6</c:v>
                </c:pt>
                <c:pt idx="1">
                  <c:v>125.7</c:v>
                </c:pt>
                <c:pt idx="2">
                  <c:v>47.6</c:v>
                </c:pt>
                <c:pt idx="3">
                  <c:v>128.80000000000001</c:v>
                </c:pt>
                <c:pt idx="4">
                  <c:v>139.70000000000002</c:v>
                </c:pt>
                <c:pt idx="5">
                  <c:v>137.4</c:v>
                </c:pt>
                <c:pt idx="6">
                  <c:v>132.5</c:v>
                </c:pt>
                <c:pt idx="7">
                  <c:v>135.6</c:v>
                </c:pt>
                <c:pt idx="8">
                  <c:v>120.1</c:v>
                </c:pt>
                <c:pt idx="9">
                  <c:v>125.4</c:v>
                </c:pt>
                <c:pt idx="10">
                  <c:v>127.89999999999999</c:v>
                </c:pt>
                <c:pt idx="11">
                  <c:v>65.699999999999989</c:v>
                </c:pt>
                <c:pt idx="12">
                  <c:v>99.3</c:v>
                </c:pt>
                <c:pt idx="13">
                  <c:v>95.1</c:v>
                </c:pt>
                <c:pt idx="14">
                  <c:v>84.699999999999989</c:v>
                </c:pt>
                <c:pt idx="15">
                  <c:v>109.2</c:v>
                </c:pt>
                <c:pt idx="16">
                  <c:v>99.5</c:v>
                </c:pt>
                <c:pt idx="17">
                  <c:v>117</c:v>
                </c:pt>
                <c:pt idx="18">
                  <c:v>95.800000000000011</c:v>
                </c:pt>
                <c:pt idx="19">
                  <c:v>26.6</c:v>
                </c:pt>
                <c:pt idx="20">
                  <c:v>53.4</c:v>
                </c:pt>
                <c:pt idx="21">
                  <c:v>7.9</c:v>
                </c:pt>
                <c:pt idx="22">
                  <c:v>27.599999999999998</c:v>
                </c:pt>
                <c:pt idx="23">
                  <c:v>84.600000000000009</c:v>
                </c:pt>
                <c:pt idx="24">
                  <c:v>3.6</c:v>
                </c:pt>
                <c:pt idx="25">
                  <c:v>13.1</c:v>
                </c:pt>
                <c:pt idx="26">
                  <c:v>56.600000000000009</c:v>
                </c:pt>
                <c:pt idx="27">
                  <c:v>28.3</c:v>
                </c:pt>
                <c:pt idx="28">
                  <c:v>27.400000000000002</c:v>
                </c:pt>
                <c:pt idx="29">
                  <c:v>89.6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1941360"/>
        <c:axId val="1001940184"/>
        <c:axId val="989567008"/>
      </c:bar3DChart>
      <c:catAx>
        <c:axId val="100194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01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1940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1360"/>
        <c:crossesAt val="1"/>
        <c:crossBetween val="between"/>
      </c:valAx>
      <c:serAx>
        <c:axId val="98956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019401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'Nov15'!$C$54:$AG$54</c:f>
              <c:numCache>
                <c:formatCode>0.0</c:formatCode>
                <c:ptCount val="31"/>
                <c:pt idx="0">
                  <c:v>47.3</c:v>
                </c:pt>
                <c:pt idx="1">
                  <c:v>39.799999999999997</c:v>
                </c:pt>
                <c:pt idx="2">
                  <c:v>13.8</c:v>
                </c:pt>
                <c:pt idx="3">
                  <c:v>38.6</c:v>
                </c:pt>
                <c:pt idx="4">
                  <c:v>43.1</c:v>
                </c:pt>
                <c:pt idx="5">
                  <c:v>42.5</c:v>
                </c:pt>
                <c:pt idx="6">
                  <c:v>41</c:v>
                </c:pt>
                <c:pt idx="7">
                  <c:v>42.4</c:v>
                </c:pt>
                <c:pt idx="8">
                  <c:v>36.9</c:v>
                </c:pt>
                <c:pt idx="9">
                  <c:v>38.5</c:v>
                </c:pt>
                <c:pt idx="10">
                  <c:v>39.9</c:v>
                </c:pt>
                <c:pt idx="11">
                  <c:v>18.899999999999999</c:v>
                </c:pt>
                <c:pt idx="12">
                  <c:v>30.7</c:v>
                </c:pt>
                <c:pt idx="13">
                  <c:v>28.9</c:v>
                </c:pt>
                <c:pt idx="14">
                  <c:v>25.4</c:v>
                </c:pt>
                <c:pt idx="15">
                  <c:v>34</c:v>
                </c:pt>
                <c:pt idx="16">
                  <c:v>30.1</c:v>
                </c:pt>
                <c:pt idx="17">
                  <c:v>36.799999999999997</c:v>
                </c:pt>
                <c:pt idx="18">
                  <c:v>29.4</c:v>
                </c:pt>
                <c:pt idx="19">
                  <c:v>7.7</c:v>
                </c:pt>
                <c:pt idx="20">
                  <c:v>15.7</c:v>
                </c:pt>
                <c:pt idx="21">
                  <c:v>2.2000000000000002</c:v>
                </c:pt>
                <c:pt idx="22">
                  <c:v>8.6999999999999993</c:v>
                </c:pt>
                <c:pt idx="23">
                  <c:v>26.9</c:v>
                </c:pt>
                <c:pt idx="24">
                  <c:v>1.1000000000000001</c:v>
                </c:pt>
                <c:pt idx="25">
                  <c:v>4.4000000000000004</c:v>
                </c:pt>
                <c:pt idx="26">
                  <c:v>18.8</c:v>
                </c:pt>
                <c:pt idx="27">
                  <c:v>9</c:v>
                </c:pt>
                <c:pt idx="28">
                  <c:v>8.3000000000000007</c:v>
                </c:pt>
                <c:pt idx="29">
                  <c:v>28.4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'Nov15'!$C$55:$AG$55</c:f>
              <c:numCache>
                <c:formatCode>0.0</c:formatCode>
                <c:ptCount val="31"/>
                <c:pt idx="0">
                  <c:v>46.9</c:v>
                </c:pt>
                <c:pt idx="1">
                  <c:v>39.200000000000003</c:v>
                </c:pt>
                <c:pt idx="2">
                  <c:v>13.5</c:v>
                </c:pt>
                <c:pt idx="3">
                  <c:v>38.700000000000003</c:v>
                </c:pt>
                <c:pt idx="4">
                  <c:v>42.9</c:v>
                </c:pt>
                <c:pt idx="5">
                  <c:v>42.3</c:v>
                </c:pt>
                <c:pt idx="6">
                  <c:v>40.9</c:v>
                </c:pt>
                <c:pt idx="7">
                  <c:v>42.1</c:v>
                </c:pt>
                <c:pt idx="8">
                  <c:v>36.9</c:v>
                </c:pt>
                <c:pt idx="9">
                  <c:v>38.799999999999997</c:v>
                </c:pt>
                <c:pt idx="10">
                  <c:v>39.799999999999997</c:v>
                </c:pt>
                <c:pt idx="11">
                  <c:v>18.7</c:v>
                </c:pt>
                <c:pt idx="12">
                  <c:v>30.5</c:v>
                </c:pt>
                <c:pt idx="13">
                  <c:v>28.6</c:v>
                </c:pt>
                <c:pt idx="14">
                  <c:v>25.2</c:v>
                </c:pt>
                <c:pt idx="15">
                  <c:v>33.799999999999997</c:v>
                </c:pt>
                <c:pt idx="16">
                  <c:v>29.8</c:v>
                </c:pt>
                <c:pt idx="17">
                  <c:v>36.9</c:v>
                </c:pt>
                <c:pt idx="18">
                  <c:v>29.4</c:v>
                </c:pt>
                <c:pt idx="19">
                  <c:v>7.6</c:v>
                </c:pt>
                <c:pt idx="20">
                  <c:v>15.5</c:v>
                </c:pt>
                <c:pt idx="21">
                  <c:v>2.2000000000000002</c:v>
                </c:pt>
                <c:pt idx="22">
                  <c:v>7.3</c:v>
                </c:pt>
                <c:pt idx="23">
                  <c:v>26.1</c:v>
                </c:pt>
                <c:pt idx="24">
                  <c:v>1.1000000000000001</c:v>
                </c:pt>
                <c:pt idx="25">
                  <c:v>3.2</c:v>
                </c:pt>
                <c:pt idx="26">
                  <c:v>16.399999999999999</c:v>
                </c:pt>
                <c:pt idx="27">
                  <c:v>8.6</c:v>
                </c:pt>
                <c:pt idx="28">
                  <c:v>8.1999999999999993</c:v>
                </c:pt>
                <c:pt idx="29">
                  <c:v>28.4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'Nov15'!$C$56:$AG$56</c:f>
              <c:numCache>
                <c:formatCode>0.0</c:formatCode>
                <c:ptCount val="31"/>
                <c:pt idx="0">
                  <c:v>41</c:v>
                </c:pt>
                <c:pt idx="1">
                  <c:v>33.299999999999997</c:v>
                </c:pt>
                <c:pt idx="2">
                  <c:v>13.3</c:v>
                </c:pt>
                <c:pt idx="3">
                  <c:v>35.799999999999997</c:v>
                </c:pt>
                <c:pt idx="4">
                  <c:v>37.9</c:v>
                </c:pt>
                <c:pt idx="5">
                  <c:v>37.1</c:v>
                </c:pt>
                <c:pt idx="6">
                  <c:v>36</c:v>
                </c:pt>
                <c:pt idx="7">
                  <c:v>36.799999999999997</c:v>
                </c:pt>
                <c:pt idx="8">
                  <c:v>32.5</c:v>
                </c:pt>
                <c:pt idx="9">
                  <c:v>34.700000000000003</c:v>
                </c:pt>
                <c:pt idx="10">
                  <c:v>35</c:v>
                </c:pt>
                <c:pt idx="11">
                  <c:v>18.3</c:v>
                </c:pt>
                <c:pt idx="12">
                  <c:v>27.5</c:v>
                </c:pt>
                <c:pt idx="13">
                  <c:v>26</c:v>
                </c:pt>
                <c:pt idx="14">
                  <c:v>22.8</c:v>
                </c:pt>
                <c:pt idx="15">
                  <c:v>29.6</c:v>
                </c:pt>
                <c:pt idx="16">
                  <c:v>27.5</c:v>
                </c:pt>
                <c:pt idx="17">
                  <c:v>32.4</c:v>
                </c:pt>
                <c:pt idx="18">
                  <c:v>26.6</c:v>
                </c:pt>
                <c:pt idx="19">
                  <c:v>7.5</c:v>
                </c:pt>
                <c:pt idx="20">
                  <c:v>15.3</c:v>
                </c:pt>
                <c:pt idx="21">
                  <c:v>2.4</c:v>
                </c:pt>
                <c:pt idx="22">
                  <c:v>9.9</c:v>
                </c:pt>
                <c:pt idx="23">
                  <c:v>27.2</c:v>
                </c:pt>
                <c:pt idx="24">
                  <c:v>1.1000000000000001</c:v>
                </c:pt>
                <c:pt idx="25">
                  <c:v>4.4000000000000004</c:v>
                </c:pt>
                <c:pt idx="26">
                  <c:v>18.7</c:v>
                </c:pt>
                <c:pt idx="27">
                  <c:v>8.6999999999999993</c:v>
                </c:pt>
                <c:pt idx="28">
                  <c:v>8.1</c:v>
                </c:pt>
                <c:pt idx="29">
                  <c:v>24.8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'Nov15'!$C$57:$AG$57</c:f>
              <c:numCache>
                <c:formatCode>0.0</c:formatCode>
                <c:ptCount val="31"/>
                <c:pt idx="0">
                  <c:v>15.4</c:v>
                </c:pt>
                <c:pt idx="1">
                  <c:v>13.4</c:v>
                </c:pt>
                <c:pt idx="2">
                  <c:v>7</c:v>
                </c:pt>
                <c:pt idx="3">
                  <c:v>15.7</c:v>
                </c:pt>
                <c:pt idx="4">
                  <c:v>15.8</c:v>
                </c:pt>
                <c:pt idx="5">
                  <c:v>15.5</c:v>
                </c:pt>
                <c:pt idx="6">
                  <c:v>14.6</c:v>
                </c:pt>
                <c:pt idx="7">
                  <c:v>14.3</c:v>
                </c:pt>
                <c:pt idx="8">
                  <c:v>13.8</c:v>
                </c:pt>
                <c:pt idx="9">
                  <c:v>13.4</c:v>
                </c:pt>
                <c:pt idx="10">
                  <c:v>13.2</c:v>
                </c:pt>
                <c:pt idx="11">
                  <c:v>9.8000000000000007</c:v>
                </c:pt>
                <c:pt idx="12">
                  <c:v>10.6</c:v>
                </c:pt>
                <c:pt idx="13">
                  <c:v>11.6</c:v>
                </c:pt>
                <c:pt idx="14">
                  <c:v>11.3</c:v>
                </c:pt>
                <c:pt idx="15">
                  <c:v>11.8</c:v>
                </c:pt>
                <c:pt idx="16">
                  <c:v>12.1</c:v>
                </c:pt>
                <c:pt idx="17">
                  <c:v>10.9</c:v>
                </c:pt>
                <c:pt idx="18">
                  <c:v>10.4</c:v>
                </c:pt>
                <c:pt idx="19">
                  <c:v>3.8</c:v>
                </c:pt>
                <c:pt idx="20">
                  <c:v>6.9</c:v>
                </c:pt>
                <c:pt idx="21">
                  <c:v>1.1000000000000001</c:v>
                </c:pt>
                <c:pt idx="22">
                  <c:v>1.7</c:v>
                </c:pt>
                <c:pt idx="23">
                  <c:v>4.4000000000000004</c:v>
                </c:pt>
                <c:pt idx="24">
                  <c:v>0.3</c:v>
                </c:pt>
                <c:pt idx="25">
                  <c:v>1.1000000000000001</c:v>
                </c:pt>
                <c:pt idx="26">
                  <c:v>2.7</c:v>
                </c:pt>
                <c:pt idx="27">
                  <c:v>2</c:v>
                </c:pt>
                <c:pt idx="28">
                  <c:v>2.8</c:v>
                </c:pt>
                <c:pt idx="29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941752"/>
        <c:axId val="994980248"/>
      </c:barChart>
      <c:catAx>
        <c:axId val="1001941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802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4980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194175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2015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'Dez15'!$C$3:$AG$3</c:f>
              <c:numCache>
                <c:formatCode>0.0</c:formatCode>
                <c:ptCount val="31"/>
                <c:pt idx="0">
                  <c:v>29.195</c:v>
                </c:pt>
                <c:pt idx="1">
                  <c:v>21.416</c:v>
                </c:pt>
                <c:pt idx="2">
                  <c:v>21.548999999999999</c:v>
                </c:pt>
                <c:pt idx="3">
                  <c:v>10.746</c:v>
                </c:pt>
                <c:pt idx="4">
                  <c:v>10.315</c:v>
                </c:pt>
                <c:pt idx="5">
                  <c:v>9.4760000000000009</c:v>
                </c:pt>
                <c:pt idx="6">
                  <c:v>19.896999999999998</c:v>
                </c:pt>
                <c:pt idx="7">
                  <c:v>10.441000000000001</c:v>
                </c:pt>
                <c:pt idx="8">
                  <c:v>6.2569999999999997</c:v>
                </c:pt>
                <c:pt idx="9">
                  <c:v>8.0410000000000004</c:v>
                </c:pt>
                <c:pt idx="10">
                  <c:v>22.242999999999999</c:v>
                </c:pt>
                <c:pt idx="11">
                  <c:v>22.445</c:v>
                </c:pt>
                <c:pt idx="12">
                  <c:v>19.766999999999999</c:v>
                </c:pt>
                <c:pt idx="13">
                  <c:v>19.544</c:v>
                </c:pt>
                <c:pt idx="14">
                  <c:v>22.71</c:v>
                </c:pt>
                <c:pt idx="15">
                  <c:v>10.57</c:v>
                </c:pt>
                <c:pt idx="16">
                  <c:v>19.274000000000001</c:v>
                </c:pt>
                <c:pt idx="17">
                  <c:v>23.53</c:v>
                </c:pt>
                <c:pt idx="18">
                  <c:v>18.904</c:v>
                </c:pt>
                <c:pt idx="19">
                  <c:v>19.573</c:v>
                </c:pt>
                <c:pt idx="20">
                  <c:v>6.0590000000000002</c:v>
                </c:pt>
                <c:pt idx="21">
                  <c:v>22.917999999999999</c:v>
                </c:pt>
                <c:pt idx="22">
                  <c:v>21.701000000000001</c:v>
                </c:pt>
                <c:pt idx="23">
                  <c:v>23.655000000000001</c:v>
                </c:pt>
                <c:pt idx="24">
                  <c:v>19.123999999999999</c:v>
                </c:pt>
                <c:pt idx="25">
                  <c:v>19.748000000000001</c:v>
                </c:pt>
                <c:pt idx="26">
                  <c:v>20.257999999999999</c:v>
                </c:pt>
                <c:pt idx="27">
                  <c:v>20.317</c:v>
                </c:pt>
                <c:pt idx="28">
                  <c:v>21.253</c:v>
                </c:pt>
                <c:pt idx="29">
                  <c:v>19.744</c:v>
                </c:pt>
                <c:pt idx="30">
                  <c:v>16.068999999999999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'Dez15'!$C$4:$AG$4</c:f>
              <c:numCache>
                <c:formatCode>General</c:formatCode>
                <c:ptCount val="31"/>
                <c:pt idx="0">
                  <c:v>77.099999999999994</c:v>
                </c:pt>
                <c:pt idx="1">
                  <c:v>105.10000000000001</c:v>
                </c:pt>
                <c:pt idx="2">
                  <c:v>104.1</c:v>
                </c:pt>
                <c:pt idx="3">
                  <c:v>27.599999999999998</c:v>
                </c:pt>
                <c:pt idx="4">
                  <c:v>33.200000000000003</c:v>
                </c:pt>
                <c:pt idx="5">
                  <c:v>34.300000000000004</c:v>
                </c:pt>
                <c:pt idx="6">
                  <c:v>82</c:v>
                </c:pt>
                <c:pt idx="7">
                  <c:v>30.9</c:v>
                </c:pt>
                <c:pt idx="8">
                  <c:v>18.3</c:v>
                </c:pt>
                <c:pt idx="9">
                  <c:v>26.200000000000003</c:v>
                </c:pt>
                <c:pt idx="10">
                  <c:v>71.5</c:v>
                </c:pt>
                <c:pt idx="11">
                  <c:v>94.399999999999991</c:v>
                </c:pt>
                <c:pt idx="12">
                  <c:v>75.599999999999994</c:v>
                </c:pt>
                <c:pt idx="13">
                  <c:v>91.9</c:v>
                </c:pt>
                <c:pt idx="14">
                  <c:v>65.2</c:v>
                </c:pt>
                <c:pt idx="15">
                  <c:v>31.299999999999997</c:v>
                </c:pt>
                <c:pt idx="16">
                  <c:v>91.199999999999989</c:v>
                </c:pt>
                <c:pt idx="17">
                  <c:v>42.900000000000006</c:v>
                </c:pt>
                <c:pt idx="18">
                  <c:v>85.899999999999991</c:v>
                </c:pt>
                <c:pt idx="19">
                  <c:v>87.7</c:v>
                </c:pt>
                <c:pt idx="20">
                  <c:v>20.100000000000001</c:v>
                </c:pt>
                <c:pt idx="21">
                  <c:v>76.8</c:v>
                </c:pt>
                <c:pt idx="22">
                  <c:v>57</c:v>
                </c:pt>
                <c:pt idx="23">
                  <c:v>75.8</c:v>
                </c:pt>
                <c:pt idx="24">
                  <c:v>88.7</c:v>
                </c:pt>
                <c:pt idx="25">
                  <c:v>93.3</c:v>
                </c:pt>
                <c:pt idx="26">
                  <c:v>93.5</c:v>
                </c:pt>
                <c:pt idx="27">
                  <c:v>96.1</c:v>
                </c:pt>
                <c:pt idx="28">
                  <c:v>74.899999999999991</c:v>
                </c:pt>
                <c:pt idx="29">
                  <c:v>91.2</c:v>
                </c:pt>
                <c:pt idx="30">
                  <c:v>21.8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4980640"/>
        <c:axId val="994981032"/>
        <c:axId val="989573368"/>
      </c:bar3DChart>
      <c:catAx>
        <c:axId val="9949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8103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94981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80640"/>
        <c:crossesAt val="1"/>
        <c:crossBetween val="between"/>
      </c:valAx>
      <c:serAx>
        <c:axId val="989573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9498103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Stromproduktion über ein Jahr - Kindergarten</a:t>
            </a:r>
          </a:p>
        </c:rich>
      </c:tx>
      <c:layout>
        <c:manualLayout>
          <c:xMode val="edge"/>
          <c:yMode val="edge"/>
          <c:x val="0.36335420136785784"/>
          <c:y val="3.514370888824082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3.8043492683170935E-2"/>
          <c:y val="0.19488848294054972"/>
          <c:w val="0.85869597770585815"/>
          <c:h val="0.677317350547484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Total!$A$11</c:f>
              <c:strCache>
                <c:ptCount val="1"/>
                <c:pt idx="0">
                  <c:v>Bach Kindergarten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Total!$N$8:$EM$8</c:f>
              <c:strCache>
                <c:ptCount val="130"/>
                <c:pt idx="0">
                  <c:v>Jul14</c:v>
                </c:pt>
                <c:pt idx="1">
                  <c:v>Aug14</c:v>
                </c:pt>
                <c:pt idx="2">
                  <c:v>Sep14</c:v>
                </c:pt>
                <c:pt idx="3">
                  <c:v>Okt14</c:v>
                </c:pt>
                <c:pt idx="4">
                  <c:v>Nov14</c:v>
                </c:pt>
                <c:pt idx="5">
                  <c:v>Dez14</c:v>
                </c:pt>
                <c:pt idx="6">
                  <c:v>Jan15</c:v>
                </c:pt>
                <c:pt idx="7">
                  <c:v>Feb15</c:v>
                </c:pt>
                <c:pt idx="8">
                  <c:v>Mar15</c:v>
                </c:pt>
                <c:pt idx="9">
                  <c:v>Apr15</c:v>
                </c:pt>
                <c:pt idx="10">
                  <c:v>Mai15</c:v>
                </c:pt>
                <c:pt idx="11">
                  <c:v>Jun15</c:v>
                </c:pt>
                <c:pt idx="12">
                  <c:v>Jul15</c:v>
                </c:pt>
                <c:pt idx="13">
                  <c:v>Aug15</c:v>
                </c:pt>
                <c:pt idx="14">
                  <c:v>Sep15</c:v>
                </c:pt>
                <c:pt idx="15">
                  <c:v>Okt15</c:v>
                </c:pt>
                <c:pt idx="16">
                  <c:v>Nov15</c:v>
                </c:pt>
                <c:pt idx="17">
                  <c:v>Dez15</c:v>
                </c:pt>
                <c:pt idx="18">
                  <c:v>Jan16</c:v>
                </c:pt>
                <c:pt idx="19">
                  <c:v>Feb16</c:v>
                </c:pt>
                <c:pt idx="20">
                  <c:v>Mar16</c:v>
                </c:pt>
                <c:pt idx="21">
                  <c:v>Apr16</c:v>
                </c:pt>
                <c:pt idx="22">
                  <c:v>Mai16</c:v>
                </c:pt>
                <c:pt idx="23">
                  <c:v>Jun16</c:v>
                </c:pt>
                <c:pt idx="24">
                  <c:v>Jul16</c:v>
                </c:pt>
                <c:pt idx="25">
                  <c:v>Aug16</c:v>
                </c:pt>
                <c:pt idx="26">
                  <c:v>Sep16</c:v>
                </c:pt>
                <c:pt idx="27">
                  <c:v>Okt16</c:v>
                </c:pt>
                <c:pt idx="28">
                  <c:v>Nov16</c:v>
                </c:pt>
                <c:pt idx="29">
                  <c:v>Dez16</c:v>
                </c:pt>
                <c:pt idx="30">
                  <c:v>Jan17</c:v>
                </c:pt>
                <c:pt idx="31">
                  <c:v>Feb17</c:v>
                </c:pt>
                <c:pt idx="32">
                  <c:v>Mar17</c:v>
                </c:pt>
                <c:pt idx="33">
                  <c:v>Apr17</c:v>
                </c:pt>
                <c:pt idx="34">
                  <c:v>Mai17</c:v>
                </c:pt>
                <c:pt idx="35">
                  <c:v>Jun17</c:v>
                </c:pt>
                <c:pt idx="36">
                  <c:v>Jul17</c:v>
                </c:pt>
                <c:pt idx="37">
                  <c:v>Aug17</c:v>
                </c:pt>
                <c:pt idx="38">
                  <c:v>Sep17</c:v>
                </c:pt>
                <c:pt idx="39">
                  <c:v>Okt17</c:v>
                </c:pt>
                <c:pt idx="40">
                  <c:v>Nov17</c:v>
                </c:pt>
                <c:pt idx="41">
                  <c:v>Dez17</c:v>
                </c:pt>
                <c:pt idx="42">
                  <c:v>Jan18</c:v>
                </c:pt>
                <c:pt idx="43">
                  <c:v>Feb18</c:v>
                </c:pt>
                <c:pt idx="44">
                  <c:v>Mar18</c:v>
                </c:pt>
                <c:pt idx="45">
                  <c:v>Apr18</c:v>
                </c:pt>
                <c:pt idx="46">
                  <c:v>Mai18</c:v>
                </c:pt>
                <c:pt idx="47">
                  <c:v>Jun18</c:v>
                </c:pt>
                <c:pt idx="48">
                  <c:v>Jul18</c:v>
                </c:pt>
                <c:pt idx="49">
                  <c:v>Aug18</c:v>
                </c:pt>
                <c:pt idx="50">
                  <c:v>Sep18</c:v>
                </c:pt>
                <c:pt idx="51">
                  <c:v>Okt18</c:v>
                </c:pt>
                <c:pt idx="52">
                  <c:v>Nov18</c:v>
                </c:pt>
                <c:pt idx="53">
                  <c:v>Dez18</c:v>
                </c:pt>
                <c:pt idx="54">
                  <c:v>Jan19</c:v>
                </c:pt>
                <c:pt idx="55">
                  <c:v>Feb19</c:v>
                </c:pt>
                <c:pt idx="56">
                  <c:v>Mar19</c:v>
                </c:pt>
                <c:pt idx="57">
                  <c:v>Apr19</c:v>
                </c:pt>
                <c:pt idx="58">
                  <c:v>Mai19</c:v>
                </c:pt>
                <c:pt idx="59">
                  <c:v>Jun19</c:v>
                </c:pt>
                <c:pt idx="60">
                  <c:v>Jul19</c:v>
                </c:pt>
                <c:pt idx="61">
                  <c:v>Aug19</c:v>
                </c:pt>
                <c:pt idx="62">
                  <c:v>Sep19</c:v>
                </c:pt>
                <c:pt idx="63">
                  <c:v>Okt19</c:v>
                </c:pt>
                <c:pt idx="64">
                  <c:v>Nov19</c:v>
                </c:pt>
                <c:pt idx="65">
                  <c:v>Dez19</c:v>
                </c:pt>
                <c:pt idx="66">
                  <c:v>Jan20</c:v>
                </c:pt>
                <c:pt idx="67">
                  <c:v>Feb20</c:v>
                </c:pt>
                <c:pt idx="68">
                  <c:v>Mar20</c:v>
                </c:pt>
                <c:pt idx="69">
                  <c:v>Apr20</c:v>
                </c:pt>
                <c:pt idx="70">
                  <c:v>Mai20</c:v>
                </c:pt>
                <c:pt idx="71">
                  <c:v>Jun20</c:v>
                </c:pt>
                <c:pt idx="72">
                  <c:v>Jul20</c:v>
                </c:pt>
                <c:pt idx="73">
                  <c:v>Aug20</c:v>
                </c:pt>
                <c:pt idx="74">
                  <c:v>Sep20</c:v>
                </c:pt>
                <c:pt idx="75">
                  <c:v>Okt20</c:v>
                </c:pt>
                <c:pt idx="76">
                  <c:v>Nov20</c:v>
                </c:pt>
                <c:pt idx="77">
                  <c:v>Dez20</c:v>
                </c:pt>
                <c:pt idx="78">
                  <c:v>Jan21</c:v>
                </c:pt>
                <c:pt idx="79">
                  <c:v>Feb21</c:v>
                </c:pt>
                <c:pt idx="80">
                  <c:v>Mar21</c:v>
                </c:pt>
                <c:pt idx="81">
                  <c:v>Apr21</c:v>
                </c:pt>
                <c:pt idx="82">
                  <c:v>Mai21</c:v>
                </c:pt>
                <c:pt idx="83">
                  <c:v>Jun21</c:v>
                </c:pt>
                <c:pt idx="84">
                  <c:v>Jul21</c:v>
                </c:pt>
                <c:pt idx="85">
                  <c:v>Aug21</c:v>
                </c:pt>
                <c:pt idx="86">
                  <c:v>Sep21</c:v>
                </c:pt>
                <c:pt idx="87">
                  <c:v>Okt21</c:v>
                </c:pt>
                <c:pt idx="88">
                  <c:v>Nov21</c:v>
                </c:pt>
                <c:pt idx="89">
                  <c:v>Dez21</c:v>
                </c:pt>
                <c:pt idx="90">
                  <c:v>Jan22</c:v>
                </c:pt>
                <c:pt idx="91">
                  <c:v>Feb22</c:v>
                </c:pt>
                <c:pt idx="92">
                  <c:v>Mar22</c:v>
                </c:pt>
                <c:pt idx="93">
                  <c:v>Apr22</c:v>
                </c:pt>
                <c:pt idx="94">
                  <c:v>Mai22</c:v>
                </c:pt>
                <c:pt idx="95">
                  <c:v>Jun22</c:v>
                </c:pt>
                <c:pt idx="96">
                  <c:v>Jul22</c:v>
                </c:pt>
                <c:pt idx="97">
                  <c:v>Aug22</c:v>
                </c:pt>
                <c:pt idx="98">
                  <c:v>Sep22</c:v>
                </c:pt>
                <c:pt idx="99">
                  <c:v>Okt22</c:v>
                </c:pt>
                <c:pt idx="100">
                  <c:v>Nov22</c:v>
                </c:pt>
                <c:pt idx="101">
                  <c:v>Dez22</c:v>
                </c:pt>
                <c:pt idx="102">
                  <c:v>Jan23</c:v>
                </c:pt>
                <c:pt idx="103">
                  <c:v>Feb23</c:v>
                </c:pt>
                <c:pt idx="104">
                  <c:v>Mar23</c:v>
                </c:pt>
                <c:pt idx="105">
                  <c:v>Apr23</c:v>
                </c:pt>
                <c:pt idx="106">
                  <c:v>Mai23</c:v>
                </c:pt>
                <c:pt idx="107">
                  <c:v>Jun23</c:v>
                </c:pt>
                <c:pt idx="108">
                  <c:v>Jul23</c:v>
                </c:pt>
                <c:pt idx="109">
                  <c:v>Aug23</c:v>
                </c:pt>
                <c:pt idx="110">
                  <c:v>Sep23</c:v>
                </c:pt>
                <c:pt idx="111">
                  <c:v>Okt23</c:v>
                </c:pt>
                <c:pt idx="112">
                  <c:v>Nov23</c:v>
                </c:pt>
                <c:pt idx="113">
                  <c:v>Dez23</c:v>
                </c:pt>
                <c:pt idx="114">
                  <c:v>Jan24</c:v>
                </c:pt>
                <c:pt idx="115">
                  <c:v>Feb24</c:v>
                </c:pt>
                <c:pt idx="116">
                  <c:v>Mar24</c:v>
                </c:pt>
                <c:pt idx="117">
                  <c:v>Apr24</c:v>
                </c:pt>
                <c:pt idx="118">
                  <c:v>Mai24</c:v>
                </c:pt>
                <c:pt idx="119">
                  <c:v>Jun24</c:v>
                </c:pt>
                <c:pt idx="120">
                  <c:v>Jul24</c:v>
                </c:pt>
                <c:pt idx="121">
                  <c:v>Aug24</c:v>
                </c:pt>
                <c:pt idx="122">
                  <c:v>Sep24</c:v>
                </c:pt>
                <c:pt idx="123">
                  <c:v>Okt24</c:v>
                </c:pt>
                <c:pt idx="124">
                  <c:v>Nov24</c:v>
                </c:pt>
                <c:pt idx="125">
                  <c:v>Dez24</c:v>
                </c:pt>
                <c:pt idx="126">
                  <c:v>Jan25</c:v>
                </c:pt>
                <c:pt idx="127">
                  <c:v>Feb25</c:v>
                </c:pt>
                <c:pt idx="128">
                  <c:v>Mar25</c:v>
                </c:pt>
                <c:pt idx="129">
                  <c:v>Apr25</c:v>
                </c:pt>
              </c:strCache>
            </c:strRef>
          </c:cat>
          <c:val>
            <c:numRef>
              <c:f>Total!$N$14:$EM$14</c:f>
              <c:numCache>
                <c:formatCode>0</c:formatCode>
                <c:ptCount val="130"/>
                <c:pt idx="0">
                  <c:v>8840.2000000000007</c:v>
                </c:pt>
                <c:pt idx="1">
                  <c:v>8625.1362096138691</c:v>
                </c:pt>
                <c:pt idx="2">
                  <c:v>8710.5038781411349</c:v>
                </c:pt>
                <c:pt idx="3">
                  <c:v>8783.5038781411349</c:v>
                </c:pt>
                <c:pt idx="4">
                  <c:v>8815.8038781411342</c:v>
                </c:pt>
                <c:pt idx="5">
                  <c:v>8807.3038781411342</c:v>
                </c:pt>
                <c:pt idx="6">
                  <c:v>8686.4038781411346</c:v>
                </c:pt>
                <c:pt idx="7">
                  <c:v>8473.3038781411342</c:v>
                </c:pt>
                <c:pt idx="8">
                  <c:v>8382.8038781411342</c:v>
                </c:pt>
                <c:pt idx="9">
                  <c:v>8482.3038781411342</c:v>
                </c:pt>
                <c:pt idx="10">
                  <c:v>8429.1038781411353</c:v>
                </c:pt>
                <c:pt idx="11">
                  <c:v>8396.7038781411356</c:v>
                </c:pt>
                <c:pt idx="12">
                  <c:v>8690.6038781411335</c:v>
                </c:pt>
                <c:pt idx="13">
                  <c:v>8744.2676685272654</c:v>
                </c:pt>
                <c:pt idx="14">
                  <c:v>8609.6999999999989</c:v>
                </c:pt>
                <c:pt idx="15">
                  <c:v>8564.2999999999993</c:v>
                </c:pt>
                <c:pt idx="16">
                  <c:v>8577.4</c:v>
                </c:pt>
                <c:pt idx="17">
                  <c:v>8626.3000000000011</c:v>
                </c:pt>
                <c:pt idx="18">
                  <c:v>8674.4000000000015</c:v>
                </c:pt>
                <c:pt idx="19">
                  <c:v>8790.9000000000015</c:v>
                </c:pt>
                <c:pt idx="20">
                  <c:v>8728.2999999999993</c:v>
                </c:pt>
                <c:pt idx="21">
                  <c:v>8501.1999999999989</c:v>
                </c:pt>
                <c:pt idx="22">
                  <c:v>8522.2999999999975</c:v>
                </c:pt>
                <c:pt idx="23">
                  <c:v>8226.4999999999982</c:v>
                </c:pt>
                <c:pt idx="24">
                  <c:v>8098.9</c:v>
                </c:pt>
                <c:pt idx="25">
                  <c:v>8173.0999999999995</c:v>
                </c:pt>
                <c:pt idx="26">
                  <c:v>8238</c:v>
                </c:pt>
                <c:pt idx="27">
                  <c:v>8214.0645631067964</c:v>
                </c:pt>
                <c:pt idx="28">
                  <c:v>8183.2645631067962</c:v>
                </c:pt>
                <c:pt idx="29">
                  <c:v>8194.4645631067942</c:v>
                </c:pt>
                <c:pt idx="30">
                  <c:v>8065.5645631067955</c:v>
                </c:pt>
                <c:pt idx="31">
                  <c:v>8165.464563106796</c:v>
                </c:pt>
                <c:pt idx="32">
                  <c:v>8248.3645631067957</c:v>
                </c:pt>
                <c:pt idx="33">
                  <c:v>8431.5645631067964</c:v>
                </c:pt>
                <c:pt idx="34">
                  <c:v>8529.964563106796</c:v>
                </c:pt>
                <c:pt idx="35">
                  <c:v>8806.5645631067964</c:v>
                </c:pt>
                <c:pt idx="36">
                  <c:v>8741.1645631067968</c:v>
                </c:pt>
                <c:pt idx="37">
                  <c:v>8678.3645631067975</c:v>
                </c:pt>
                <c:pt idx="38">
                  <c:v>8587.7645631067953</c:v>
                </c:pt>
                <c:pt idx="39">
                  <c:v>8733.4999999999982</c:v>
                </c:pt>
                <c:pt idx="40">
                  <c:v>8729.8999999999978</c:v>
                </c:pt>
                <c:pt idx="41">
                  <c:v>8604.0999999999985</c:v>
                </c:pt>
                <c:pt idx="42">
                  <c:v>8784.1999999999971</c:v>
                </c:pt>
                <c:pt idx="43">
                  <c:v>8686.1999999999989</c:v>
                </c:pt>
                <c:pt idx="44">
                  <c:v>8455.5</c:v>
                </c:pt>
                <c:pt idx="45">
                  <c:v>8540</c:v>
                </c:pt>
                <c:pt idx="46">
                  <c:v>8471.6</c:v>
                </c:pt>
                <c:pt idx="47">
                  <c:v>8514.5</c:v>
                </c:pt>
                <c:pt idx="48">
                  <c:v>8706.2000000000007</c:v>
                </c:pt>
                <c:pt idx="49">
                  <c:v>8761.9000000000015</c:v>
                </c:pt>
                <c:pt idx="50">
                  <c:v>8928.1</c:v>
                </c:pt>
                <c:pt idx="51">
                  <c:v>8898.7999999999993</c:v>
                </c:pt>
                <c:pt idx="52">
                  <c:v>8907</c:v>
                </c:pt>
                <c:pt idx="53">
                  <c:v>8995.3000000000011</c:v>
                </c:pt>
                <c:pt idx="54">
                  <c:v>8953.5000000000018</c:v>
                </c:pt>
                <c:pt idx="55">
                  <c:v>9095.8000000000029</c:v>
                </c:pt>
                <c:pt idx="56">
                  <c:v>9373.3000000000011</c:v>
                </c:pt>
                <c:pt idx="57">
                  <c:v>9186.9000000000015</c:v>
                </c:pt>
                <c:pt idx="58">
                  <c:v>9154.8000000000011</c:v>
                </c:pt>
                <c:pt idx="59">
                  <c:v>9111.6</c:v>
                </c:pt>
                <c:pt idx="60">
                  <c:v>9058.9</c:v>
                </c:pt>
                <c:pt idx="61">
                  <c:v>9071.4000000000015</c:v>
                </c:pt>
                <c:pt idx="62">
                  <c:v>9028.5999999999985</c:v>
                </c:pt>
                <c:pt idx="63">
                  <c:v>8914.2999999999993</c:v>
                </c:pt>
                <c:pt idx="64">
                  <c:v>8907.6</c:v>
                </c:pt>
                <c:pt idx="65">
                  <c:v>8934.6</c:v>
                </c:pt>
                <c:pt idx="66">
                  <c:v>9013.2999999999993</c:v>
                </c:pt>
                <c:pt idx="67">
                  <c:v>9008.9999999999982</c:v>
                </c:pt>
                <c:pt idx="68">
                  <c:v>9020.5000000000018</c:v>
                </c:pt>
                <c:pt idx="69">
                  <c:v>9310.3000000000011</c:v>
                </c:pt>
                <c:pt idx="70">
                  <c:v>9497</c:v>
                </c:pt>
                <c:pt idx="71">
                  <c:v>9294.1000000000022</c:v>
                </c:pt>
                <c:pt idx="72">
                  <c:v>9331.1999999999989</c:v>
                </c:pt>
                <c:pt idx="73">
                  <c:v>9295</c:v>
                </c:pt>
                <c:pt idx="74">
                  <c:v>9256</c:v>
                </c:pt>
                <c:pt idx="75">
                  <c:v>9215.6999999999989</c:v>
                </c:pt>
                <c:pt idx="76">
                  <c:v>9222.2999999999993</c:v>
                </c:pt>
                <c:pt idx="77">
                  <c:v>9161.6999999999989</c:v>
                </c:pt>
                <c:pt idx="78">
                  <c:v>9033.4</c:v>
                </c:pt>
                <c:pt idx="79">
                  <c:v>8975.6</c:v>
                </c:pt>
                <c:pt idx="80">
                  <c:v>8959.1</c:v>
                </c:pt>
                <c:pt idx="81">
                  <c:v>8817.3000000000011</c:v>
                </c:pt>
                <c:pt idx="82">
                  <c:v>8573.9</c:v>
                </c:pt>
                <c:pt idx="83">
                  <c:v>8679.9999999999982</c:v>
                </c:pt>
                <c:pt idx="84">
                  <c:v>8265.2999999999993</c:v>
                </c:pt>
                <c:pt idx="85">
                  <c:v>8150.2999999999993</c:v>
                </c:pt>
                <c:pt idx="86">
                  <c:v>8173.7999999999993</c:v>
                </c:pt>
                <c:pt idx="87">
                  <c:v>8295.4</c:v>
                </c:pt>
                <c:pt idx="88">
                  <c:v>8251.4</c:v>
                </c:pt>
                <c:pt idx="89">
                  <c:v>8186.5000000000009</c:v>
                </c:pt>
                <c:pt idx="90">
                  <c:v>8277.4000000000015</c:v>
                </c:pt>
                <c:pt idx="91">
                  <c:v>8319.5</c:v>
                </c:pt>
                <c:pt idx="92">
                  <c:v>8348</c:v>
                </c:pt>
                <c:pt idx="93">
                  <c:v>8192.6</c:v>
                </c:pt>
                <c:pt idx="94">
                  <c:v>8414.1</c:v>
                </c:pt>
                <c:pt idx="95">
                  <c:v>8440.2999999999993</c:v>
                </c:pt>
                <c:pt idx="96">
                  <c:v>8940.3000000000011</c:v>
                </c:pt>
                <c:pt idx="97">
                  <c:v>9147.7000000000007</c:v>
                </c:pt>
                <c:pt idx="98">
                  <c:v>9091.8000000000011</c:v>
                </c:pt>
                <c:pt idx="99">
                  <c:v>9040.6</c:v>
                </c:pt>
                <c:pt idx="100">
                  <c:v>9083.9</c:v>
                </c:pt>
                <c:pt idx="101">
                  <c:v>9113.0999999999985</c:v>
                </c:pt>
                <c:pt idx="102">
                  <c:v>8983.7999999999993</c:v>
                </c:pt>
                <c:pt idx="103">
                  <c:v>8988.9</c:v>
                </c:pt>
                <c:pt idx="104">
                  <c:v>8756.0000000000018</c:v>
                </c:pt>
                <c:pt idx="105">
                  <c:v>8653.1999999999989</c:v>
                </c:pt>
                <c:pt idx="106">
                  <c:v>8428.6</c:v>
                </c:pt>
                <c:pt idx="107">
                  <c:v>8496.4</c:v>
                </c:pt>
                <c:pt idx="108">
                  <c:v>8241.4</c:v>
                </c:pt>
                <c:pt idx="109">
                  <c:v>8072</c:v>
                </c:pt>
                <c:pt idx="110">
                  <c:v>8152.2</c:v>
                </c:pt>
                <c:pt idx="111">
                  <c:v>8166.1</c:v>
                </c:pt>
                <c:pt idx="112">
                  <c:v>8119.2000000000007</c:v>
                </c:pt>
                <c:pt idx="113">
                  <c:v>8142.4000000000005</c:v>
                </c:pt>
                <c:pt idx="114">
                  <c:v>8231.9</c:v>
                </c:pt>
                <c:pt idx="115">
                  <c:v>8164.7000000000007</c:v>
                </c:pt>
                <c:pt idx="116">
                  <c:v>8144.8000000000011</c:v>
                </c:pt>
                <c:pt idx="117">
                  <c:v>8162.7000000000007</c:v>
                </c:pt>
                <c:pt idx="118">
                  <c:v>8057.7000000000007</c:v>
                </c:pt>
                <c:pt idx="119">
                  <c:v>7766.4000000000015</c:v>
                </c:pt>
                <c:pt idx="120">
                  <c:v>7784.5</c:v>
                </c:pt>
                <c:pt idx="121">
                  <c:v>7865.5</c:v>
                </c:pt>
                <c:pt idx="122">
                  <c:v>7630.5000000000009</c:v>
                </c:pt>
                <c:pt idx="123">
                  <c:v>7494.0999999999995</c:v>
                </c:pt>
                <c:pt idx="124">
                  <c:v>7476.2</c:v>
                </c:pt>
                <c:pt idx="125">
                  <c:v>7474.0999999999995</c:v>
                </c:pt>
                <c:pt idx="126">
                  <c:v>7443.6</c:v>
                </c:pt>
                <c:pt idx="127">
                  <c:v>7407</c:v>
                </c:pt>
                <c:pt idx="128">
                  <c:v>7506.0999999999995</c:v>
                </c:pt>
                <c:pt idx="129">
                  <c:v>6690.9999999999991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6186080"/>
        <c:axId val="996184120"/>
        <c:axId val="0"/>
      </c:bar3DChart>
      <c:catAx>
        <c:axId val="99618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61841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96184120"/>
        <c:scaling>
          <c:orientation val="minMax"/>
          <c:min val="7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6186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641826923076927"/>
          <c:y val="0.48642007711998964"/>
          <c:w val="9.4951923076923017E-2"/>
          <c:h val="6.9135802469135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'Dez15'!$C$54:$AG$54</c:f>
              <c:numCache>
                <c:formatCode>0.0</c:formatCode>
                <c:ptCount val="31"/>
                <c:pt idx="0">
                  <c:v>24.2</c:v>
                </c:pt>
                <c:pt idx="1">
                  <c:v>33.4</c:v>
                </c:pt>
                <c:pt idx="2">
                  <c:v>33.1</c:v>
                </c:pt>
                <c:pt idx="3">
                  <c:v>7.9</c:v>
                </c:pt>
                <c:pt idx="4">
                  <c:v>9.6</c:v>
                </c:pt>
                <c:pt idx="5">
                  <c:v>9.9</c:v>
                </c:pt>
                <c:pt idx="6">
                  <c:v>17.600000000000001</c:v>
                </c:pt>
                <c:pt idx="7">
                  <c:v>1.1000000000000001</c:v>
                </c:pt>
                <c:pt idx="8">
                  <c:v>2.6</c:v>
                </c:pt>
                <c:pt idx="9">
                  <c:v>0.8</c:v>
                </c:pt>
                <c:pt idx="10">
                  <c:v>20.7</c:v>
                </c:pt>
                <c:pt idx="11">
                  <c:v>30.1</c:v>
                </c:pt>
                <c:pt idx="12">
                  <c:v>23.2</c:v>
                </c:pt>
                <c:pt idx="13">
                  <c:v>29.3</c:v>
                </c:pt>
                <c:pt idx="14">
                  <c:v>19.600000000000001</c:v>
                </c:pt>
                <c:pt idx="15">
                  <c:v>9.1</c:v>
                </c:pt>
                <c:pt idx="16">
                  <c:v>29.1</c:v>
                </c:pt>
                <c:pt idx="17">
                  <c:v>12.4</c:v>
                </c:pt>
                <c:pt idx="18">
                  <c:v>27.3</c:v>
                </c:pt>
                <c:pt idx="19">
                  <c:v>28</c:v>
                </c:pt>
                <c:pt idx="20">
                  <c:v>5.8</c:v>
                </c:pt>
                <c:pt idx="21">
                  <c:v>23.9</c:v>
                </c:pt>
                <c:pt idx="22">
                  <c:v>17.3</c:v>
                </c:pt>
                <c:pt idx="23">
                  <c:v>23.6</c:v>
                </c:pt>
                <c:pt idx="24">
                  <c:v>28.2</c:v>
                </c:pt>
                <c:pt idx="25">
                  <c:v>29.8</c:v>
                </c:pt>
                <c:pt idx="26">
                  <c:v>29.7</c:v>
                </c:pt>
                <c:pt idx="27">
                  <c:v>30.7</c:v>
                </c:pt>
                <c:pt idx="28">
                  <c:v>23.6</c:v>
                </c:pt>
                <c:pt idx="29">
                  <c:v>29</c:v>
                </c:pt>
                <c:pt idx="30">
                  <c:v>6.3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'Dez15'!$C$55:$AG$55</c:f>
              <c:numCache>
                <c:formatCode>0.0</c:formatCode>
                <c:ptCount val="31"/>
                <c:pt idx="0">
                  <c:v>24.1</c:v>
                </c:pt>
                <c:pt idx="1">
                  <c:v>33.9</c:v>
                </c:pt>
                <c:pt idx="2">
                  <c:v>33.5</c:v>
                </c:pt>
                <c:pt idx="3">
                  <c:v>7.8</c:v>
                </c:pt>
                <c:pt idx="4">
                  <c:v>9.4</c:v>
                </c:pt>
                <c:pt idx="5">
                  <c:v>9.8000000000000007</c:v>
                </c:pt>
                <c:pt idx="6">
                  <c:v>30.5</c:v>
                </c:pt>
                <c:pt idx="7">
                  <c:v>11.9</c:v>
                </c:pt>
                <c:pt idx="8">
                  <c:v>6.2</c:v>
                </c:pt>
                <c:pt idx="9">
                  <c:v>10.1</c:v>
                </c:pt>
                <c:pt idx="10">
                  <c:v>22.3</c:v>
                </c:pt>
                <c:pt idx="11">
                  <c:v>30.5</c:v>
                </c:pt>
                <c:pt idx="12">
                  <c:v>23.3</c:v>
                </c:pt>
                <c:pt idx="13">
                  <c:v>29.6</c:v>
                </c:pt>
                <c:pt idx="14">
                  <c:v>19.3</c:v>
                </c:pt>
                <c:pt idx="15">
                  <c:v>8.9</c:v>
                </c:pt>
                <c:pt idx="16">
                  <c:v>29.4</c:v>
                </c:pt>
                <c:pt idx="17">
                  <c:v>12.2</c:v>
                </c:pt>
                <c:pt idx="18">
                  <c:v>27.5</c:v>
                </c:pt>
                <c:pt idx="19">
                  <c:v>28</c:v>
                </c:pt>
                <c:pt idx="20">
                  <c:v>5.7</c:v>
                </c:pt>
                <c:pt idx="21">
                  <c:v>23.8</c:v>
                </c:pt>
                <c:pt idx="22">
                  <c:v>17.2</c:v>
                </c:pt>
                <c:pt idx="23">
                  <c:v>23.5</c:v>
                </c:pt>
                <c:pt idx="24">
                  <c:v>28.5</c:v>
                </c:pt>
                <c:pt idx="25">
                  <c:v>30.3</c:v>
                </c:pt>
                <c:pt idx="26">
                  <c:v>30.2</c:v>
                </c:pt>
                <c:pt idx="27">
                  <c:v>31.2</c:v>
                </c:pt>
                <c:pt idx="28">
                  <c:v>23.5</c:v>
                </c:pt>
                <c:pt idx="29">
                  <c:v>29.1</c:v>
                </c:pt>
                <c:pt idx="30">
                  <c:v>6.2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'Dez15'!$C$56:$AG$56</c:f>
              <c:numCache>
                <c:formatCode>0.0</c:formatCode>
                <c:ptCount val="31"/>
                <c:pt idx="0">
                  <c:v>21.4</c:v>
                </c:pt>
                <c:pt idx="1">
                  <c:v>30.1</c:v>
                </c:pt>
                <c:pt idx="2">
                  <c:v>29.9</c:v>
                </c:pt>
                <c:pt idx="3">
                  <c:v>7.6</c:v>
                </c:pt>
                <c:pt idx="4">
                  <c:v>9.3000000000000007</c:v>
                </c:pt>
                <c:pt idx="5">
                  <c:v>9.6</c:v>
                </c:pt>
                <c:pt idx="6">
                  <c:v>27.2</c:v>
                </c:pt>
                <c:pt idx="7">
                  <c:v>11.7</c:v>
                </c:pt>
                <c:pt idx="8">
                  <c:v>6.1</c:v>
                </c:pt>
                <c:pt idx="9">
                  <c:v>9.9</c:v>
                </c:pt>
                <c:pt idx="10">
                  <c:v>20.3</c:v>
                </c:pt>
                <c:pt idx="11">
                  <c:v>27</c:v>
                </c:pt>
                <c:pt idx="12">
                  <c:v>21.5</c:v>
                </c:pt>
                <c:pt idx="13">
                  <c:v>26.7</c:v>
                </c:pt>
                <c:pt idx="14">
                  <c:v>18.2</c:v>
                </c:pt>
                <c:pt idx="15">
                  <c:v>8.6999999999999993</c:v>
                </c:pt>
                <c:pt idx="16">
                  <c:v>26.1</c:v>
                </c:pt>
                <c:pt idx="17">
                  <c:v>12.1</c:v>
                </c:pt>
                <c:pt idx="18">
                  <c:v>24.8</c:v>
                </c:pt>
                <c:pt idx="19">
                  <c:v>25.5</c:v>
                </c:pt>
                <c:pt idx="20">
                  <c:v>5.6</c:v>
                </c:pt>
                <c:pt idx="21">
                  <c:v>22.4</c:v>
                </c:pt>
                <c:pt idx="22">
                  <c:v>17.2</c:v>
                </c:pt>
                <c:pt idx="23">
                  <c:v>22.4</c:v>
                </c:pt>
                <c:pt idx="24">
                  <c:v>25.5</c:v>
                </c:pt>
                <c:pt idx="25">
                  <c:v>27.1</c:v>
                </c:pt>
                <c:pt idx="26">
                  <c:v>27.2</c:v>
                </c:pt>
                <c:pt idx="27">
                  <c:v>27.9</c:v>
                </c:pt>
                <c:pt idx="28">
                  <c:v>22.2</c:v>
                </c:pt>
                <c:pt idx="29">
                  <c:v>26.6</c:v>
                </c:pt>
                <c:pt idx="30">
                  <c:v>6.1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'Dez15'!$C$57:$AG$57</c:f>
              <c:numCache>
                <c:formatCode>0.0</c:formatCode>
                <c:ptCount val="31"/>
                <c:pt idx="0">
                  <c:v>7.4</c:v>
                </c:pt>
                <c:pt idx="1">
                  <c:v>7.7</c:v>
                </c:pt>
                <c:pt idx="2">
                  <c:v>7.6</c:v>
                </c:pt>
                <c:pt idx="3">
                  <c:v>4.3</c:v>
                </c:pt>
                <c:pt idx="4">
                  <c:v>4.9000000000000004</c:v>
                </c:pt>
                <c:pt idx="5">
                  <c:v>5</c:v>
                </c:pt>
                <c:pt idx="6">
                  <c:v>6.7</c:v>
                </c:pt>
                <c:pt idx="7">
                  <c:v>6.2</c:v>
                </c:pt>
                <c:pt idx="8">
                  <c:v>3.4</c:v>
                </c:pt>
                <c:pt idx="9">
                  <c:v>5.4</c:v>
                </c:pt>
                <c:pt idx="10">
                  <c:v>8.1999999999999993</c:v>
                </c:pt>
                <c:pt idx="11">
                  <c:v>6.8</c:v>
                </c:pt>
                <c:pt idx="12">
                  <c:v>7.6</c:v>
                </c:pt>
                <c:pt idx="13">
                  <c:v>6.3</c:v>
                </c:pt>
                <c:pt idx="14">
                  <c:v>8.1</c:v>
                </c:pt>
                <c:pt idx="15">
                  <c:v>4.5999999999999996</c:v>
                </c:pt>
                <c:pt idx="16">
                  <c:v>6.6</c:v>
                </c:pt>
                <c:pt idx="17">
                  <c:v>6.2</c:v>
                </c:pt>
                <c:pt idx="18">
                  <c:v>6.3</c:v>
                </c:pt>
                <c:pt idx="19">
                  <c:v>6.2</c:v>
                </c:pt>
                <c:pt idx="20">
                  <c:v>3</c:v>
                </c:pt>
                <c:pt idx="21">
                  <c:v>6.7</c:v>
                </c:pt>
                <c:pt idx="22">
                  <c:v>5.3</c:v>
                </c:pt>
                <c:pt idx="23">
                  <c:v>6.3</c:v>
                </c:pt>
                <c:pt idx="24">
                  <c:v>6.5</c:v>
                </c:pt>
                <c:pt idx="25">
                  <c:v>6.1</c:v>
                </c:pt>
                <c:pt idx="26">
                  <c:v>6.4</c:v>
                </c:pt>
                <c:pt idx="27">
                  <c:v>6.3</c:v>
                </c:pt>
                <c:pt idx="28">
                  <c:v>5.6</c:v>
                </c:pt>
                <c:pt idx="29">
                  <c:v>6.5</c:v>
                </c:pt>
                <c:pt idx="30">
                  <c:v>3.2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77896"/>
        <c:axId val="994978680"/>
      </c:barChart>
      <c:catAx>
        <c:axId val="994977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78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4978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7789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'Jan16'!$C$3:$AG$3</c:f>
              <c:numCache>
                <c:formatCode>0.0</c:formatCode>
                <c:ptCount val="31"/>
                <c:pt idx="0">
                  <c:v>22.617999999999999</c:v>
                </c:pt>
                <c:pt idx="1">
                  <c:v>6.0670000000000002</c:v>
                </c:pt>
                <c:pt idx="2">
                  <c:v>21.408999999999999</c:v>
                </c:pt>
                <c:pt idx="3">
                  <c:v>33.863</c:v>
                </c:pt>
                <c:pt idx="4">
                  <c:v>26.056000000000001</c:v>
                </c:pt>
                <c:pt idx="5">
                  <c:v>23.68</c:v>
                </c:pt>
                <c:pt idx="6">
                  <c:v>3.61</c:v>
                </c:pt>
                <c:pt idx="7">
                  <c:v>8.1969999999999992</c:v>
                </c:pt>
                <c:pt idx="8">
                  <c:v>7.1479999999999997</c:v>
                </c:pt>
                <c:pt idx="9">
                  <c:v>18.562999999999999</c:v>
                </c:pt>
                <c:pt idx="10">
                  <c:v>26.155000000000001</c:v>
                </c:pt>
                <c:pt idx="11">
                  <c:v>28.401</c:v>
                </c:pt>
                <c:pt idx="12">
                  <c:v>29.388999999999999</c:v>
                </c:pt>
                <c:pt idx="13">
                  <c:v>7.077</c:v>
                </c:pt>
                <c:pt idx="14">
                  <c:v>32.744</c:v>
                </c:pt>
                <c:pt idx="15">
                  <c:v>2.4809999999999999</c:v>
                </c:pt>
                <c:pt idx="16">
                  <c:v>2.5089999999999999</c:v>
                </c:pt>
                <c:pt idx="17">
                  <c:v>1.365</c:v>
                </c:pt>
                <c:pt idx="18">
                  <c:v>0.54600000000000004</c:v>
                </c:pt>
                <c:pt idx="19">
                  <c:v>0.36</c:v>
                </c:pt>
                <c:pt idx="20">
                  <c:v>7.7789999999999999</c:v>
                </c:pt>
                <c:pt idx="21">
                  <c:v>15.276</c:v>
                </c:pt>
                <c:pt idx="22">
                  <c:v>24.209</c:v>
                </c:pt>
                <c:pt idx="23">
                  <c:v>22.128</c:v>
                </c:pt>
                <c:pt idx="24">
                  <c:v>24.657</c:v>
                </c:pt>
                <c:pt idx="25">
                  <c:v>26.876999999999999</c:v>
                </c:pt>
                <c:pt idx="26">
                  <c:v>18.053999999999998</c:v>
                </c:pt>
                <c:pt idx="27">
                  <c:v>20.622</c:v>
                </c:pt>
                <c:pt idx="28">
                  <c:v>35.787999999999997</c:v>
                </c:pt>
                <c:pt idx="29">
                  <c:v>31.373999999999999</c:v>
                </c:pt>
                <c:pt idx="30">
                  <c:v>6.2119999999999997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'Jan16'!$C$4:$AG$4</c:f>
              <c:numCache>
                <c:formatCode>General</c:formatCode>
                <c:ptCount val="31"/>
                <c:pt idx="0">
                  <c:v>39.5</c:v>
                </c:pt>
                <c:pt idx="1">
                  <c:v>17</c:v>
                </c:pt>
                <c:pt idx="2">
                  <c:v>53.1</c:v>
                </c:pt>
                <c:pt idx="3">
                  <c:v>52.000000000000007</c:v>
                </c:pt>
                <c:pt idx="4">
                  <c:v>91.899999999999991</c:v>
                </c:pt>
                <c:pt idx="5">
                  <c:v>64.2</c:v>
                </c:pt>
                <c:pt idx="6">
                  <c:v>13</c:v>
                </c:pt>
                <c:pt idx="7">
                  <c:v>29.100000000000005</c:v>
                </c:pt>
                <c:pt idx="8">
                  <c:v>19.8</c:v>
                </c:pt>
                <c:pt idx="9">
                  <c:v>23.699999999999996</c:v>
                </c:pt>
                <c:pt idx="10">
                  <c:v>45.5</c:v>
                </c:pt>
                <c:pt idx="11">
                  <c:v>65.400000000000006</c:v>
                </c:pt>
                <c:pt idx="12">
                  <c:v>69.3</c:v>
                </c:pt>
                <c:pt idx="13">
                  <c:v>24.200000000000003</c:v>
                </c:pt>
                <c:pt idx="14">
                  <c:v>59.5</c:v>
                </c:pt>
                <c:pt idx="15">
                  <c:v>6.2</c:v>
                </c:pt>
                <c:pt idx="16">
                  <c:v>3.6</c:v>
                </c:pt>
                <c:pt idx="17">
                  <c:v>4.2</c:v>
                </c:pt>
                <c:pt idx="18">
                  <c:v>2.6000000000000005</c:v>
                </c:pt>
                <c:pt idx="19">
                  <c:v>1.5999999999999999</c:v>
                </c:pt>
                <c:pt idx="20">
                  <c:v>16.599999999999998</c:v>
                </c:pt>
                <c:pt idx="21">
                  <c:v>62.6</c:v>
                </c:pt>
                <c:pt idx="22">
                  <c:v>76.200000000000017</c:v>
                </c:pt>
                <c:pt idx="23">
                  <c:v>58.1</c:v>
                </c:pt>
                <c:pt idx="24">
                  <c:v>123.9</c:v>
                </c:pt>
                <c:pt idx="25">
                  <c:v>126.29999999999998</c:v>
                </c:pt>
                <c:pt idx="26">
                  <c:v>69</c:v>
                </c:pt>
                <c:pt idx="27">
                  <c:v>82.800000000000011</c:v>
                </c:pt>
                <c:pt idx="28">
                  <c:v>96.500000000000014</c:v>
                </c:pt>
                <c:pt idx="29">
                  <c:v>96.9</c:v>
                </c:pt>
                <c:pt idx="30">
                  <c:v>27.599999999999998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4981424"/>
        <c:axId val="994974368"/>
        <c:axId val="989581000"/>
      </c:bar3DChart>
      <c:catAx>
        <c:axId val="99498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7436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9497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81424"/>
        <c:crossesAt val="1"/>
        <c:crossBetween val="between"/>
      </c:valAx>
      <c:serAx>
        <c:axId val="989581000"/>
        <c:scaling>
          <c:orientation val="minMax"/>
        </c:scaling>
        <c:delete val="1"/>
        <c:axPos val="b"/>
        <c:majorTickMark val="out"/>
        <c:minorTickMark val="none"/>
        <c:tickLblPos val="nextTo"/>
        <c:crossAx val="99497436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'Jan16'!$C$54:$AG$54</c:f>
              <c:numCache>
                <c:formatCode>0.0</c:formatCode>
                <c:ptCount val="31"/>
                <c:pt idx="0">
                  <c:v>11.6</c:v>
                </c:pt>
                <c:pt idx="1">
                  <c:v>4.9000000000000004</c:v>
                </c:pt>
                <c:pt idx="2">
                  <c:v>15.6</c:v>
                </c:pt>
                <c:pt idx="3">
                  <c:v>15.6</c:v>
                </c:pt>
                <c:pt idx="4">
                  <c:v>29</c:v>
                </c:pt>
                <c:pt idx="5">
                  <c:v>19.100000000000001</c:v>
                </c:pt>
                <c:pt idx="6">
                  <c:v>3.7</c:v>
                </c:pt>
                <c:pt idx="7">
                  <c:v>8.4</c:v>
                </c:pt>
                <c:pt idx="8">
                  <c:v>5.7</c:v>
                </c:pt>
                <c:pt idx="9">
                  <c:v>6.9</c:v>
                </c:pt>
                <c:pt idx="10">
                  <c:v>13.5</c:v>
                </c:pt>
                <c:pt idx="11">
                  <c:v>20.100000000000001</c:v>
                </c:pt>
                <c:pt idx="12">
                  <c:v>21.1</c:v>
                </c:pt>
                <c:pt idx="13">
                  <c:v>7</c:v>
                </c:pt>
                <c:pt idx="14">
                  <c:v>17.600000000000001</c:v>
                </c:pt>
                <c:pt idx="15">
                  <c:v>1.7</c:v>
                </c:pt>
                <c:pt idx="16">
                  <c:v>1</c:v>
                </c:pt>
                <c:pt idx="17">
                  <c:v>1.1000000000000001</c:v>
                </c:pt>
                <c:pt idx="18">
                  <c:v>0.8</c:v>
                </c:pt>
                <c:pt idx="19">
                  <c:v>0.6</c:v>
                </c:pt>
                <c:pt idx="20">
                  <c:v>3.8</c:v>
                </c:pt>
                <c:pt idx="21">
                  <c:v>22.8</c:v>
                </c:pt>
                <c:pt idx="22">
                  <c:v>28.9</c:v>
                </c:pt>
                <c:pt idx="23">
                  <c:v>19.8</c:v>
                </c:pt>
                <c:pt idx="24">
                  <c:v>38</c:v>
                </c:pt>
                <c:pt idx="25">
                  <c:v>39.299999999999997</c:v>
                </c:pt>
                <c:pt idx="26">
                  <c:v>20.100000000000001</c:v>
                </c:pt>
                <c:pt idx="27">
                  <c:v>24.6</c:v>
                </c:pt>
                <c:pt idx="28">
                  <c:v>29.1</c:v>
                </c:pt>
                <c:pt idx="29">
                  <c:v>28.1</c:v>
                </c:pt>
                <c:pt idx="30">
                  <c:v>8.1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'Jan16'!$C$55:$AG$55</c:f>
              <c:numCache>
                <c:formatCode>0.0</c:formatCode>
                <c:ptCount val="31"/>
                <c:pt idx="0">
                  <c:v>11.4</c:v>
                </c:pt>
                <c:pt idx="1">
                  <c:v>4.8</c:v>
                </c:pt>
                <c:pt idx="2">
                  <c:v>15.5</c:v>
                </c:pt>
                <c:pt idx="3">
                  <c:v>15.5</c:v>
                </c:pt>
                <c:pt idx="4">
                  <c:v>29.3</c:v>
                </c:pt>
                <c:pt idx="5">
                  <c:v>19.100000000000001</c:v>
                </c:pt>
                <c:pt idx="6">
                  <c:v>3.7</c:v>
                </c:pt>
                <c:pt idx="7">
                  <c:v>8.3000000000000007</c:v>
                </c:pt>
                <c:pt idx="8">
                  <c:v>5.6</c:v>
                </c:pt>
                <c:pt idx="9">
                  <c:v>6.8</c:v>
                </c:pt>
                <c:pt idx="10">
                  <c:v>13.4</c:v>
                </c:pt>
                <c:pt idx="11">
                  <c:v>20</c:v>
                </c:pt>
                <c:pt idx="12">
                  <c:v>20.9</c:v>
                </c:pt>
                <c:pt idx="13">
                  <c:v>6.8</c:v>
                </c:pt>
                <c:pt idx="14">
                  <c:v>16.899999999999999</c:v>
                </c:pt>
                <c:pt idx="15">
                  <c:v>1.8</c:v>
                </c:pt>
                <c:pt idx="16">
                  <c:v>1</c:v>
                </c:pt>
                <c:pt idx="17">
                  <c:v>1.2</c:v>
                </c:pt>
                <c:pt idx="18">
                  <c:v>0.8</c:v>
                </c:pt>
                <c:pt idx="19">
                  <c:v>0.3</c:v>
                </c:pt>
                <c:pt idx="20">
                  <c:v>6.6</c:v>
                </c:pt>
                <c:pt idx="21">
                  <c:v>18.8</c:v>
                </c:pt>
                <c:pt idx="22">
                  <c:v>23.8</c:v>
                </c:pt>
                <c:pt idx="23">
                  <c:v>18.7</c:v>
                </c:pt>
                <c:pt idx="24">
                  <c:v>38.799999999999997</c:v>
                </c:pt>
                <c:pt idx="25">
                  <c:v>38.9</c:v>
                </c:pt>
                <c:pt idx="26">
                  <c:v>19.7</c:v>
                </c:pt>
                <c:pt idx="27">
                  <c:v>24.1</c:v>
                </c:pt>
                <c:pt idx="28">
                  <c:v>28.8</c:v>
                </c:pt>
                <c:pt idx="29">
                  <c:v>27.9</c:v>
                </c:pt>
                <c:pt idx="30">
                  <c:v>7.9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'Jan16'!$C$56:$AG$56</c:f>
              <c:numCache>
                <c:formatCode>0.0</c:formatCode>
                <c:ptCount val="31"/>
                <c:pt idx="0">
                  <c:v>11.2</c:v>
                </c:pt>
                <c:pt idx="1">
                  <c:v>4.7</c:v>
                </c:pt>
                <c:pt idx="2">
                  <c:v>15.1</c:v>
                </c:pt>
                <c:pt idx="3">
                  <c:v>14.3</c:v>
                </c:pt>
                <c:pt idx="4">
                  <c:v>25.8</c:v>
                </c:pt>
                <c:pt idx="5">
                  <c:v>18.3</c:v>
                </c:pt>
                <c:pt idx="6">
                  <c:v>3.6</c:v>
                </c:pt>
                <c:pt idx="7">
                  <c:v>8.1</c:v>
                </c:pt>
                <c:pt idx="8">
                  <c:v>5.5</c:v>
                </c:pt>
                <c:pt idx="9">
                  <c:v>6.6</c:v>
                </c:pt>
                <c:pt idx="10">
                  <c:v>13.1</c:v>
                </c:pt>
                <c:pt idx="11">
                  <c:v>19</c:v>
                </c:pt>
                <c:pt idx="12">
                  <c:v>19.2</c:v>
                </c:pt>
                <c:pt idx="13">
                  <c:v>6.8</c:v>
                </c:pt>
                <c:pt idx="14">
                  <c:v>16.899999999999999</c:v>
                </c:pt>
                <c:pt idx="15">
                  <c:v>1.7</c:v>
                </c:pt>
                <c:pt idx="16">
                  <c:v>1.1000000000000001</c:v>
                </c:pt>
                <c:pt idx="17">
                  <c:v>1.2</c:v>
                </c:pt>
                <c:pt idx="18">
                  <c:v>0.8</c:v>
                </c:pt>
                <c:pt idx="19">
                  <c:v>0.7</c:v>
                </c:pt>
                <c:pt idx="20">
                  <c:v>5.6</c:v>
                </c:pt>
                <c:pt idx="21">
                  <c:v>19.600000000000001</c:v>
                </c:pt>
                <c:pt idx="22">
                  <c:v>21.6</c:v>
                </c:pt>
                <c:pt idx="23">
                  <c:v>16</c:v>
                </c:pt>
                <c:pt idx="24">
                  <c:v>33.6</c:v>
                </c:pt>
                <c:pt idx="25">
                  <c:v>34.1</c:v>
                </c:pt>
                <c:pt idx="26">
                  <c:v>19.100000000000001</c:v>
                </c:pt>
                <c:pt idx="27">
                  <c:v>22.6</c:v>
                </c:pt>
                <c:pt idx="28">
                  <c:v>25.7</c:v>
                </c:pt>
                <c:pt idx="29">
                  <c:v>26.7</c:v>
                </c:pt>
                <c:pt idx="30">
                  <c:v>7.7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'Jan16'!$C$57:$AG$57</c:f>
              <c:numCache>
                <c:formatCode>0.0</c:formatCode>
                <c:ptCount val="31"/>
                <c:pt idx="0">
                  <c:v>5.3</c:v>
                </c:pt>
                <c:pt idx="1">
                  <c:v>2.6</c:v>
                </c:pt>
                <c:pt idx="2">
                  <c:v>6.9</c:v>
                </c:pt>
                <c:pt idx="3">
                  <c:v>6.6</c:v>
                </c:pt>
                <c:pt idx="4">
                  <c:v>7.8</c:v>
                </c:pt>
                <c:pt idx="5">
                  <c:v>7.7</c:v>
                </c:pt>
                <c:pt idx="6">
                  <c:v>2</c:v>
                </c:pt>
                <c:pt idx="7">
                  <c:v>4.3</c:v>
                </c:pt>
                <c:pt idx="8">
                  <c:v>3</c:v>
                </c:pt>
                <c:pt idx="9">
                  <c:v>3.4</c:v>
                </c:pt>
                <c:pt idx="10">
                  <c:v>5.5</c:v>
                </c:pt>
                <c:pt idx="11">
                  <c:v>6.3</c:v>
                </c:pt>
                <c:pt idx="12">
                  <c:v>8.1</c:v>
                </c:pt>
                <c:pt idx="13">
                  <c:v>3.6</c:v>
                </c:pt>
                <c:pt idx="14">
                  <c:v>8.1</c:v>
                </c:pt>
                <c:pt idx="15">
                  <c:v>1</c:v>
                </c:pt>
                <c:pt idx="16">
                  <c:v>0.5</c:v>
                </c:pt>
                <c:pt idx="17">
                  <c:v>0.7</c:v>
                </c:pt>
                <c:pt idx="18">
                  <c:v>0.2</c:v>
                </c:pt>
                <c:pt idx="19">
                  <c:v>0</c:v>
                </c:pt>
                <c:pt idx="20">
                  <c:v>0.6</c:v>
                </c:pt>
                <c:pt idx="21">
                  <c:v>1.4</c:v>
                </c:pt>
                <c:pt idx="22">
                  <c:v>1.9</c:v>
                </c:pt>
                <c:pt idx="23">
                  <c:v>3.6</c:v>
                </c:pt>
                <c:pt idx="24">
                  <c:v>13.5</c:v>
                </c:pt>
                <c:pt idx="25">
                  <c:v>14</c:v>
                </c:pt>
                <c:pt idx="26">
                  <c:v>10.1</c:v>
                </c:pt>
                <c:pt idx="27">
                  <c:v>11.5</c:v>
                </c:pt>
                <c:pt idx="28">
                  <c:v>12.9</c:v>
                </c:pt>
                <c:pt idx="29">
                  <c:v>14.2</c:v>
                </c:pt>
                <c:pt idx="30">
                  <c:v>3.9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73976"/>
        <c:axId val="994974760"/>
      </c:barChart>
      <c:catAx>
        <c:axId val="99497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74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4974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739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'Feb16'!$C$3:$AG$3</c:f>
              <c:numCache>
                <c:formatCode>0.0</c:formatCode>
                <c:ptCount val="31"/>
                <c:pt idx="0">
                  <c:v>34.148000000000003</c:v>
                </c:pt>
                <c:pt idx="1">
                  <c:v>34.966999999999999</c:v>
                </c:pt>
                <c:pt idx="2">
                  <c:v>10.257999999999999</c:v>
                </c:pt>
                <c:pt idx="3">
                  <c:v>6.2190000000000003</c:v>
                </c:pt>
                <c:pt idx="4">
                  <c:v>27.763999999999999</c:v>
                </c:pt>
                <c:pt idx="5">
                  <c:v>28.420999999999999</c:v>
                </c:pt>
                <c:pt idx="6">
                  <c:v>6.4329999999999998</c:v>
                </c:pt>
                <c:pt idx="7">
                  <c:v>38.804000000000002</c:v>
                </c:pt>
                <c:pt idx="8">
                  <c:v>9.4209999999999994</c:v>
                </c:pt>
                <c:pt idx="9">
                  <c:v>41.789000000000001</c:v>
                </c:pt>
                <c:pt idx="10">
                  <c:v>37.811999999999998</c:v>
                </c:pt>
                <c:pt idx="11">
                  <c:v>2.407</c:v>
                </c:pt>
                <c:pt idx="12">
                  <c:v>37.334000000000003</c:v>
                </c:pt>
                <c:pt idx="13">
                  <c:v>19.707000000000001</c:v>
                </c:pt>
                <c:pt idx="14">
                  <c:v>6.33</c:v>
                </c:pt>
                <c:pt idx="15">
                  <c:v>40.655999999999999</c:v>
                </c:pt>
                <c:pt idx="16">
                  <c:v>10.156000000000001</c:v>
                </c:pt>
                <c:pt idx="17">
                  <c:v>29.66</c:v>
                </c:pt>
                <c:pt idx="18">
                  <c:v>28.530999999999999</c:v>
                </c:pt>
                <c:pt idx="19">
                  <c:v>11.474</c:v>
                </c:pt>
                <c:pt idx="20">
                  <c:v>32.728999999999999</c:v>
                </c:pt>
                <c:pt idx="21">
                  <c:v>32.619999999999997</c:v>
                </c:pt>
                <c:pt idx="22">
                  <c:v>21.298999999999999</c:v>
                </c:pt>
                <c:pt idx="23">
                  <c:v>21.611999999999998</c:v>
                </c:pt>
                <c:pt idx="24">
                  <c:v>12.433</c:v>
                </c:pt>
                <c:pt idx="25">
                  <c:v>32.262999999999998</c:v>
                </c:pt>
                <c:pt idx="26">
                  <c:v>31.806000000000001</c:v>
                </c:pt>
                <c:pt idx="27">
                  <c:v>29.190999999999999</c:v>
                </c:pt>
                <c:pt idx="28">
                  <c:v>9.9849999999999994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'Feb16'!$C$4:$AG$4</c:f>
              <c:numCache>
                <c:formatCode>General</c:formatCode>
                <c:ptCount val="31"/>
                <c:pt idx="0">
                  <c:v>108.69999999999999</c:v>
                </c:pt>
                <c:pt idx="1">
                  <c:v>114.19999999999999</c:v>
                </c:pt>
                <c:pt idx="2">
                  <c:v>24.6</c:v>
                </c:pt>
                <c:pt idx="3">
                  <c:v>22.6</c:v>
                </c:pt>
                <c:pt idx="4">
                  <c:v>145</c:v>
                </c:pt>
                <c:pt idx="5">
                  <c:v>119.69999999999999</c:v>
                </c:pt>
                <c:pt idx="6">
                  <c:v>30.6</c:v>
                </c:pt>
                <c:pt idx="7">
                  <c:v>102.3</c:v>
                </c:pt>
                <c:pt idx="8">
                  <c:v>32.200000000000003</c:v>
                </c:pt>
                <c:pt idx="9">
                  <c:v>92.9</c:v>
                </c:pt>
                <c:pt idx="10">
                  <c:v>135.4</c:v>
                </c:pt>
                <c:pt idx="11">
                  <c:v>11.7</c:v>
                </c:pt>
                <c:pt idx="12">
                  <c:v>53.800000000000004</c:v>
                </c:pt>
                <c:pt idx="13">
                  <c:v>52.4</c:v>
                </c:pt>
                <c:pt idx="14">
                  <c:v>31.700000000000003</c:v>
                </c:pt>
                <c:pt idx="15">
                  <c:v>67.899999999999991</c:v>
                </c:pt>
                <c:pt idx="16">
                  <c:v>41.300000000000004</c:v>
                </c:pt>
                <c:pt idx="17">
                  <c:v>101.60000000000001</c:v>
                </c:pt>
                <c:pt idx="18">
                  <c:v>47.5</c:v>
                </c:pt>
                <c:pt idx="19">
                  <c:v>42.2</c:v>
                </c:pt>
                <c:pt idx="20">
                  <c:v>191.40000000000003</c:v>
                </c:pt>
                <c:pt idx="21">
                  <c:v>115.2</c:v>
                </c:pt>
                <c:pt idx="22">
                  <c:v>63.500000000000007</c:v>
                </c:pt>
                <c:pt idx="23">
                  <c:v>76</c:v>
                </c:pt>
                <c:pt idx="24">
                  <c:v>39.200000000000003</c:v>
                </c:pt>
                <c:pt idx="25">
                  <c:v>102</c:v>
                </c:pt>
                <c:pt idx="26">
                  <c:v>171</c:v>
                </c:pt>
                <c:pt idx="27">
                  <c:v>88.2</c:v>
                </c:pt>
                <c:pt idx="28">
                  <c:v>45.2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4975936"/>
        <c:axId val="994976720"/>
        <c:axId val="989590328"/>
      </c:bar3DChart>
      <c:catAx>
        <c:axId val="9949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767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9497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75936"/>
        <c:crossesAt val="1"/>
        <c:crossBetween val="between"/>
      </c:valAx>
      <c:serAx>
        <c:axId val="989590328"/>
        <c:scaling>
          <c:orientation val="minMax"/>
        </c:scaling>
        <c:delete val="1"/>
        <c:axPos val="b"/>
        <c:majorTickMark val="out"/>
        <c:minorTickMark val="none"/>
        <c:tickLblPos val="nextTo"/>
        <c:crossAx val="9949767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'Feb16'!$C$54:$AG$54</c:f>
              <c:numCache>
                <c:formatCode>0.0</c:formatCode>
                <c:ptCount val="31"/>
                <c:pt idx="0">
                  <c:v>31.4</c:v>
                </c:pt>
                <c:pt idx="1">
                  <c:v>34.4</c:v>
                </c:pt>
                <c:pt idx="2">
                  <c:v>7.2</c:v>
                </c:pt>
                <c:pt idx="3">
                  <c:v>6.8</c:v>
                </c:pt>
                <c:pt idx="4">
                  <c:v>45</c:v>
                </c:pt>
                <c:pt idx="5">
                  <c:v>35.9</c:v>
                </c:pt>
                <c:pt idx="6">
                  <c:v>8.9</c:v>
                </c:pt>
                <c:pt idx="7">
                  <c:v>30.3</c:v>
                </c:pt>
                <c:pt idx="8">
                  <c:v>9.4</c:v>
                </c:pt>
                <c:pt idx="9">
                  <c:v>27.9</c:v>
                </c:pt>
                <c:pt idx="10">
                  <c:v>38.6</c:v>
                </c:pt>
                <c:pt idx="11">
                  <c:v>3.8</c:v>
                </c:pt>
                <c:pt idx="12">
                  <c:v>18.7</c:v>
                </c:pt>
                <c:pt idx="13">
                  <c:v>15.1</c:v>
                </c:pt>
                <c:pt idx="14">
                  <c:v>9.1999999999999993</c:v>
                </c:pt>
                <c:pt idx="15">
                  <c:v>19.7</c:v>
                </c:pt>
                <c:pt idx="16">
                  <c:v>12</c:v>
                </c:pt>
                <c:pt idx="17">
                  <c:v>29.3</c:v>
                </c:pt>
                <c:pt idx="18">
                  <c:v>14.6</c:v>
                </c:pt>
                <c:pt idx="19">
                  <c:v>12.3</c:v>
                </c:pt>
                <c:pt idx="20">
                  <c:v>58.7</c:v>
                </c:pt>
                <c:pt idx="21">
                  <c:v>32.299999999999997</c:v>
                </c:pt>
                <c:pt idx="22">
                  <c:v>18.8</c:v>
                </c:pt>
                <c:pt idx="23">
                  <c:v>21.7</c:v>
                </c:pt>
                <c:pt idx="24">
                  <c:v>11.4</c:v>
                </c:pt>
                <c:pt idx="25">
                  <c:v>29.8</c:v>
                </c:pt>
                <c:pt idx="26">
                  <c:v>49.5</c:v>
                </c:pt>
                <c:pt idx="27">
                  <c:v>25.9</c:v>
                </c:pt>
                <c:pt idx="28">
                  <c:v>13.2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'Feb16'!$C$55:$AG$55</c:f>
              <c:numCache>
                <c:formatCode>0.0</c:formatCode>
                <c:ptCount val="31"/>
                <c:pt idx="0">
                  <c:v>31.2</c:v>
                </c:pt>
                <c:pt idx="1">
                  <c:v>34.200000000000003</c:v>
                </c:pt>
                <c:pt idx="2">
                  <c:v>7</c:v>
                </c:pt>
                <c:pt idx="3">
                  <c:v>5</c:v>
                </c:pt>
                <c:pt idx="4">
                  <c:v>44.5</c:v>
                </c:pt>
                <c:pt idx="5">
                  <c:v>35.4</c:v>
                </c:pt>
                <c:pt idx="6">
                  <c:v>8.6999999999999993</c:v>
                </c:pt>
                <c:pt idx="7">
                  <c:v>29.9</c:v>
                </c:pt>
                <c:pt idx="8">
                  <c:v>9.1999999999999993</c:v>
                </c:pt>
                <c:pt idx="9">
                  <c:v>27.3</c:v>
                </c:pt>
                <c:pt idx="10">
                  <c:v>38.700000000000003</c:v>
                </c:pt>
                <c:pt idx="11">
                  <c:v>2.8</c:v>
                </c:pt>
                <c:pt idx="12">
                  <c:v>13.3</c:v>
                </c:pt>
                <c:pt idx="13">
                  <c:v>14.8</c:v>
                </c:pt>
                <c:pt idx="14">
                  <c:v>8.9</c:v>
                </c:pt>
                <c:pt idx="15">
                  <c:v>19.399999999999999</c:v>
                </c:pt>
                <c:pt idx="16">
                  <c:v>11.7</c:v>
                </c:pt>
                <c:pt idx="17">
                  <c:v>28.9</c:v>
                </c:pt>
                <c:pt idx="18">
                  <c:v>14.3</c:v>
                </c:pt>
                <c:pt idx="19">
                  <c:v>12</c:v>
                </c:pt>
                <c:pt idx="20">
                  <c:v>57.6</c:v>
                </c:pt>
                <c:pt idx="21">
                  <c:v>32</c:v>
                </c:pt>
                <c:pt idx="22">
                  <c:v>18.3</c:v>
                </c:pt>
                <c:pt idx="23">
                  <c:v>20.8</c:v>
                </c:pt>
                <c:pt idx="24">
                  <c:v>11.1</c:v>
                </c:pt>
                <c:pt idx="25">
                  <c:v>29.1</c:v>
                </c:pt>
                <c:pt idx="26">
                  <c:v>48.4</c:v>
                </c:pt>
                <c:pt idx="27">
                  <c:v>25.4</c:v>
                </c:pt>
                <c:pt idx="28">
                  <c:v>12.8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'Feb16'!$C$56:$AG$56</c:f>
              <c:numCache>
                <c:formatCode>0.0</c:formatCode>
                <c:ptCount val="31"/>
                <c:pt idx="0">
                  <c:v>30.6</c:v>
                </c:pt>
                <c:pt idx="1">
                  <c:v>31.6</c:v>
                </c:pt>
                <c:pt idx="2">
                  <c:v>6.8</c:v>
                </c:pt>
                <c:pt idx="3">
                  <c:v>8.1999999999999993</c:v>
                </c:pt>
                <c:pt idx="4">
                  <c:v>38.6</c:v>
                </c:pt>
                <c:pt idx="5">
                  <c:v>32.9</c:v>
                </c:pt>
                <c:pt idx="6">
                  <c:v>8.5</c:v>
                </c:pt>
                <c:pt idx="7">
                  <c:v>27.9</c:v>
                </c:pt>
                <c:pt idx="8">
                  <c:v>9</c:v>
                </c:pt>
                <c:pt idx="9">
                  <c:v>25.3</c:v>
                </c:pt>
                <c:pt idx="10">
                  <c:v>37.5</c:v>
                </c:pt>
                <c:pt idx="11">
                  <c:v>3.9</c:v>
                </c:pt>
                <c:pt idx="12">
                  <c:v>17.7</c:v>
                </c:pt>
                <c:pt idx="13">
                  <c:v>14.5</c:v>
                </c:pt>
                <c:pt idx="14">
                  <c:v>8.8000000000000007</c:v>
                </c:pt>
                <c:pt idx="15">
                  <c:v>18.899999999999999</c:v>
                </c:pt>
                <c:pt idx="16">
                  <c:v>11.5</c:v>
                </c:pt>
                <c:pt idx="17">
                  <c:v>28.2</c:v>
                </c:pt>
                <c:pt idx="18">
                  <c:v>12.5</c:v>
                </c:pt>
                <c:pt idx="19">
                  <c:v>11.8</c:v>
                </c:pt>
                <c:pt idx="20">
                  <c:v>50.3</c:v>
                </c:pt>
                <c:pt idx="21">
                  <c:v>31.7</c:v>
                </c:pt>
                <c:pt idx="22">
                  <c:v>17.8</c:v>
                </c:pt>
                <c:pt idx="23">
                  <c:v>21.1</c:v>
                </c:pt>
                <c:pt idx="24">
                  <c:v>11</c:v>
                </c:pt>
                <c:pt idx="25">
                  <c:v>28.3</c:v>
                </c:pt>
                <c:pt idx="26">
                  <c:v>46.1</c:v>
                </c:pt>
                <c:pt idx="27">
                  <c:v>24.5</c:v>
                </c:pt>
                <c:pt idx="28">
                  <c:v>12.6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'Feb16'!$C$57:$AG$57</c:f>
              <c:numCache>
                <c:formatCode>0.0</c:formatCode>
                <c:ptCount val="31"/>
                <c:pt idx="0">
                  <c:v>15.5</c:v>
                </c:pt>
                <c:pt idx="1">
                  <c:v>14</c:v>
                </c:pt>
                <c:pt idx="2">
                  <c:v>3.6</c:v>
                </c:pt>
                <c:pt idx="3">
                  <c:v>2.6</c:v>
                </c:pt>
                <c:pt idx="4">
                  <c:v>16.899999999999999</c:v>
                </c:pt>
                <c:pt idx="5">
                  <c:v>15.5</c:v>
                </c:pt>
                <c:pt idx="6">
                  <c:v>4.5</c:v>
                </c:pt>
                <c:pt idx="7">
                  <c:v>14.2</c:v>
                </c:pt>
                <c:pt idx="8">
                  <c:v>4.5999999999999996</c:v>
                </c:pt>
                <c:pt idx="9">
                  <c:v>12.4</c:v>
                </c:pt>
                <c:pt idx="10">
                  <c:v>20.6</c:v>
                </c:pt>
                <c:pt idx="11">
                  <c:v>1.2</c:v>
                </c:pt>
                <c:pt idx="12">
                  <c:v>4.0999999999999996</c:v>
                </c:pt>
                <c:pt idx="13">
                  <c:v>8</c:v>
                </c:pt>
                <c:pt idx="14">
                  <c:v>4.8</c:v>
                </c:pt>
                <c:pt idx="15">
                  <c:v>9.9</c:v>
                </c:pt>
                <c:pt idx="16">
                  <c:v>6.1</c:v>
                </c:pt>
                <c:pt idx="17">
                  <c:v>15.2</c:v>
                </c:pt>
                <c:pt idx="18">
                  <c:v>6.1</c:v>
                </c:pt>
                <c:pt idx="19">
                  <c:v>6.1</c:v>
                </c:pt>
                <c:pt idx="20">
                  <c:v>24.8</c:v>
                </c:pt>
                <c:pt idx="21">
                  <c:v>19.2</c:v>
                </c:pt>
                <c:pt idx="22">
                  <c:v>8.6</c:v>
                </c:pt>
                <c:pt idx="23">
                  <c:v>12.4</c:v>
                </c:pt>
                <c:pt idx="24">
                  <c:v>5.7</c:v>
                </c:pt>
                <c:pt idx="25">
                  <c:v>14.8</c:v>
                </c:pt>
                <c:pt idx="26">
                  <c:v>27</c:v>
                </c:pt>
                <c:pt idx="27">
                  <c:v>12.4</c:v>
                </c:pt>
                <c:pt idx="28">
                  <c:v>6.6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977112"/>
        <c:axId val="994979072"/>
      </c:barChart>
      <c:catAx>
        <c:axId val="99497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79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4979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97711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'Mar16'!$C$3:$AG$3</c:f>
              <c:numCache>
                <c:formatCode>0.0</c:formatCode>
                <c:ptCount val="31"/>
                <c:pt idx="0">
                  <c:v>49.012999999999998</c:v>
                </c:pt>
                <c:pt idx="1">
                  <c:v>30.052</c:v>
                </c:pt>
                <c:pt idx="2">
                  <c:v>50.945999999999998</c:v>
                </c:pt>
                <c:pt idx="3">
                  <c:v>17.797000000000001</c:v>
                </c:pt>
                <c:pt idx="4">
                  <c:v>15.106</c:v>
                </c:pt>
                <c:pt idx="5">
                  <c:v>43.323</c:v>
                </c:pt>
                <c:pt idx="6">
                  <c:v>44.137</c:v>
                </c:pt>
                <c:pt idx="7">
                  <c:v>13.489000000000001</c:v>
                </c:pt>
                <c:pt idx="8">
                  <c:v>32.363</c:v>
                </c:pt>
                <c:pt idx="9">
                  <c:v>42.006999999999998</c:v>
                </c:pt>
                <c:pt idx="10">
                  <c:v>38.83</c:v>
                </c:pt>
                <c:pt idx="11">
                  <c:v>10.323</c:v>
                </c:pt>
                <c:pt idx="12">
                  <c:v>30.228000000000002</c:v>
                </c:pt>
                <c:pt idx="13">
                  <c:v>51.69</c:v>
                </c:pt>
                <c:pt idx="14">
                  <c:v>40.643000000000001</c:v>
                </c:pt>
                <c:pt idx="15">
                  <c:v>45.640999999999998</c:v>
                </c:pt>
                <c:pt idx="16">
                  <c:v>40.113999999999997</c:v>
                </c:pt>
                <c:pt idx="17">
                  <c:v>39.323999999999998</c:v>
                </c:pt>
                <c:pt idx="18">
                  <c:v>39.43</c:v>
                </c:pt>
                <c:pt idx="19">
                  <c:v>39.43</c:v>
                </c:pt>
                <c:pt idx="20">
                  <c:v>37.893999999999998</c:v>
                </c:pt>
                <c:pt idx="21">
                  <c:v>44.040999999999997</c:v>
                </c:pt>
                <c:pt idx="22">
                  <c:v>52.604999999999997</c:v>
                </c:pt>
                <c:pt idx="23">
                  <c:v>43.283000000000001</c:v>
                </c:pt>
                <c:pt idx="24">
                  <c:v>17.294</c:v>
                </c:pt>
                <c:pt idx="25">
                  <c:v>42.4</c:v>
                </c:pt>
                <c:pt idx="26">
                  <c:v>17.189</c:v>
                </c:pt>
                <c:pt idx="27">
                  <c:v>46.677</c:v>
                </c:pt>
                <c:pt idx="28">
                  <c:v>41.387</c:v>
                </c:pt>
                <c:pt idx="29">
                  <c:v>52.43</c:v>
                </c:pt>
                <c:pt idx="30">
                  <c:v>41.164999999999999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'Mar16'!$C$4:$AG$4</c:f>
              <c:numCache>
                <c:formatCode>General</c:formatCode>
                <c:ptCount val="31"/>
                <c:pt idx="0">
                  <c:v>127.5</c:v>
                </c:pt>
                <c:pt idx="1">
                  <c:v>90.1</c:v>
                </c:pt>
                <c:pt idx="2">
                  <c:v>52.9</c:v>
                </c:pt>
                <c:pt idx="3">
                  <c:v>69.2</c:v>
                </c:pt>
                <c:pt idx="4">
                  <c:v>55.800000000000004</c:v>
                </c:pt>
                <c:pt idx="5">
                  <c:v>128.4</c:v>
                </c:pt>
                <c:pt idx="6">
                  <c:v>221.2</c:v>
                </c:pt>
                <c:pt idx="7">
                  <c:v>26.4</c:v>
                </c:pt>
                <c:pt idx="8">
                  <c:v>183.79999999999998</c:v>
                </c:pt>
                <c:pt idx="9">
                  <c:v>205.6</c:v>
                </c:pt>
                <c:pt idx="10">
                  <c:v>190.2</c:v>
                </c:pt>
                <c:pt idx="11">
                  <c:v>66.599999999999994</c:v>
                </c:pt>
                <c:pt idx="12">
                  <c:v>75</c:v>
                </c:pt>
                <c:pt idx="13">
                  <c:v>119.10000000000001</c:v>
                </c:pt>
                <c:pt idx="14">
                  <c:v>153.6</c:v>
                </c:pt>
                <c:pt idx="15">
                  <c:v>136</c:v>
                </c:pt>
                <c:pt idx="16">
                  <c:v>259.59999999999997</c:v>
                </c:pt>
                <c:pt idx="17">
                  <c:v>255.2</c:v>
                </c:pt>
                <c:pt idx="18">
                  <c:v>235.4</c:v>
                </c:pt>
                <c:pt idx="19">
                  <c:v>236.5</c:v>
                </c:pt>
                <c:pt idx="20">
                  <c:v>237.39999999999998</c:v>
                </c:pt>
                <c:pt idx="21">
                  <c:v>226.39999999999998</c:v>
                </c:pt>
                <c:pt idx="22">
                  <c:v>148.70000000000002</c:v>
                </c:pt>
                <c:pt idx="23">
                  <c:v>231.3</c:v>
                </c:pt>
                <c:pt idx="24">
                  <c:v>91.1</c:v>
                </c:pt>
                <c:pt idx="25">
                  <c:v>282</c:v>
                </c:pt>
                <c:pt idx="26">
                  <c:v>58.3</c:v>
                </c:pt>
                <c:pt idx="27">
                  <c:v>156.5</c:v>
                </c:pt>
                <c:pt idx="28">
                  <c:v>176.6</c:v>
                </c:pt>
                <c:pt idx="29">
                  <c:v>218.1</c:v>
                </c:pt>
                <c:pt idx="30">
                  <c:v>171.9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7958392"/>
        <c:axId val="987959176"/>
        <c:axId val="989590752"/>
      </c:bar3DChart>
      <c:catAx>
        <c:axId val="987958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5917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8795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58392"/>
        <c:crossesAt val="1"/>
        <c:crossBetween val="between"/>
      </c:valAx>
      <c:serAx>
        <c:axId val="98959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98795917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'Mar16'!$C$54:$AG$54</c:f>
              <c:numCache>
                <c:formatCode>0.0</c:formatCode>
                <c:ptCount val="31"/>
                <c:pt idx="0">
                  <c:v>38.1</c:v>
                </c:pt>
                <c:pt idx="1">
                  <c:v>26.2</c:v>
                </c:pt>
                <c:pt idx="2">
                  <c:v>15.5</c:v>
                </c:pt>
                <c:pt idx="3">
                  <c:v>19.899999999999999</c:v>
                </c:pt>
                <c:pt idx="4">
                  <c:v>16.3</c:v>
                </c:pt>
                <c:pt idx="5">
                  <c:v>37.5</c:v>
                </c:pt>
                <c:pt idx="6">
                  <c:v>63.4</c:v>
                </c:pt>
                <c:pt idx="7">
                  <c:v>13.1</c:v>
                </c:pt>
                <c:pt idx="8">
                  <c:v>71.400000000000006</c:v>
                </c:pt>
                <c:pt idx="9">
                  <c:v>60.7</c:v>
                </c:pt>
                <c:pt idx="10">
                  <c:v>55.4</c:v>
                </c:pt>
                <c:pt idx="11">
                  <c:v>19.399999999999999</c:v>
                </c:pt>
                <c:pt idx="12">
                  <c:v>21.8</c:v>
                </c:pt>
                <c:pt idx="13">
                  <c:v>34.799999999999997</c:v>
                </c:pt>
                <c:pt idx="14">
                  <c:v>43.3</c:v>
                </c:pt>
                <c:pt idx="15">
                  <c:v>39.9</c:v>
                </c:pt>
                <c:pt idx="16">
                  <c:v>77</c:v>
                </c:pt>
                <c:pt idx="17">
                  <c:v>75.099999999999994</c:v>
                </c:pt>
                <c:pt idx="18">
                  <c:v>67.2</c:v>
                </c:pt>
                <c:pt idx="19">
                  <c:v>67.599999999999994</c:v>
                </c:pt>
                <c:pt idx="20">
                  <c:v>69.2</c:v>
                </c:pt>
                <c:pt idx="21">
                  <c:v>67.900000000000006</c:v>
                </c:pt>
                <c:pt idx="22">
                  <c:v>42.7</c:v>
                </c:pt>
                <c:pt idx="23">
                  <c:v>68.2</c:v>
                </c:pt>
                <c:pt idx="24">
                  <c:v>27</c:v>
                </c:pt>
                <c:pt idx="25">
                  <c:v>83.6</c:v>
                </c:pt>
                <c:pt idx="26">
                  <c:v>17.399999999999999</c:v>
                </c:pt>
                <c:pt idx="27">
                  <c:v>48.1</c:v>
                </c:pt>
                <c:pt idx="28">
                  <c:v>51.3</c:v>
                </c:pt>
                <c:pt idx="29">
                  <c:v>65.5</c:v>
                </c:pt>
                <c:pt idx="30">
                  <c:v>48.4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'Mar16'!$C$55:$AG$55</c:f>
              <c:numCache>
                <c:formatCode>0.0</c:formatCode>
                <c:ptCount val="31"/>
                <c:pt idx="0">
                  <c:v>37.5</c:v>
                </c:pt>
                <c:pt idx="1">
                  <c:v>25.7</c:v>
                </c:pt>
                <c:pt idx="2">
                  <c:v>14.8</c:v>
                </c:pt>
                <c:pt idx="3">
                  <c:v>19.100000000000001</c:v>
                </c:pt>
                <c:pt idx="4">
                  <c:v>15.9</c:v>
                </c:pt>
                <c:pt idx="5">
                  <c:v>36.6</c:v>
                </c:pt>
                <c:pt idx="6">
                  <c:v>62.8</c:v>
                </c:pt>
                <c:pt idx="7">
                  <c:v>3.4</c:v>
                </c:pt>
                <c:pt idx="8">
                  <c:v>44.3</c:v>
                </c:pt>
                <c:pt idx="9">
                  <c:v>59.4</c:v>
                </c:pt>
                <c:pt idx="10">
                  <c:v>54.7</c:v>
                </c:pt>
                <c:pt idx="11">
                  <c:v>18.899999999999999</c:v>
                </c:pt>
                <c:pt idx="12">
                  <c:v>21.3</c:v>
                </c:pt>
                <c:pt idx="13">
                  <c:v>34.1</c:v>
                </c:pt>
                <c:pt idx="14">
                  <c:v>42.6</c:v>
                </c:pt>
                <c:pt idx="15">
                  <c:v>38.9</c:v>
                </c:pt>
                <c:pt idx="16">
                  <c:v>74.599999999999994</c:v>
                </c:pt>
                <c:pt idx="17">
                  <c:v>72.900000000000006</c:v>
                </c:pt>
                <c:pt idx="18">
                  <c:v>66.2</c:v>
                </c:pt>
                <c:pt idx="19">
                  <c:v>66.5</c:v>
                </c:pt>
                <c:pt idx="20">
                  <c:v>67.7</c:v>
                </c:pt>
                <c:pt idx="21">
                  <c:v>66.099999999999994</c:v>
                </c:pt>
                <c:pt idx="22">
                  <c:v>42.3</c:v>
                </c:pt>
                <c:pt idx="23">
                  <c:v>67.2</c:v>
                </c:pt>
                <c:pt idx="24">
                  <c:v>26</c:v>
                </c:pt>
                <c:pt idx="25">
                  <c:v>80.900000000000006</c:v>
                </c:pt>
                <c:pt idx="26">
                  <c:v>16.399999999999999</c:v>
                </c:pt>
                <c:pt idx="27">
                  <c:v>44.9</c:v>
                </c:pt>
                <c:pt idx="28">
                  <c:v>50.4</c:v>
                </c:pt>
                <c:pt idx="29">
                  <c:v>64.3</c:v>
                </c:pt>
                <c:pt idx="30">
                  <c:v>47.8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'Mar16'!$C$56:$AG$56</c:f>
              <c:numCache>
                <c:formatCode>0.0</c:formatCode>
                <c:ptCount val="31"/>
                <c:pt idx="0">
                  <c:v>34.700000000000003</c:v>
                </c:pt>
                <c:pt idx="1">
                  <c:v>25.1</c:v>
                </c:pt>
                <c:pt idx="2">
                  <c:v>14.6</c:v>
                </c:pt>
                <c:pt idx="3">
                  <c:v>20.3</c:v>
                </c:pt>
                <c:pt idx="4">
                  <c:v>15.6</c:v>
                </c:pt>
                <c:pt idx="5">
                  <c:v>33.700000000000003</c:v>
                </c:pt>
                <c:pt idx="6">
                  <c:v>59.7</c:v>
                </c:pt>
                <c:pt idx="7">
                  <c:v>8.1999999999999993</c:v>
                </c:pt>
                <c:pt idx="8">
                  <c:v>44</c:v>
                </c:pt>
                <c:pt idx="9">
                  <c:v>51.9</c:v>
                </c:pt>
                <c:pt idx="10">
                  <c:v>52.3</c:v>
                </c:pt>
                <c:pt idx="11">
                  <c:v>18.600000000000001</c:v>
                </c:pt>
                <c:pt idx="12">
                  <c:v>21</c:v>
                </c:pt>
                <c:pt idx="13">
                  <c:v>33.5</c:v>
                </c:pt>
                <c:pt idx="14">
                  <c:v>42.5</c:v>
                </c:pt>
                <c:pt idx="15">
                  <c:v>37.9</c:v>
                </c:pt>
                <c:pt idx="16">
                  <c:v>68.3</c:v>
                </c:pt>
                <c:pt idx="17">
                  <c:v>67.5</c:v>
                </c:pt>
                <c:pt idx="18">
                  <c:v>63.9</c:v>
                </c:pt>
                <c:pt idx="19">
                  <c:v>64.2</c:v>
                </c:pt>
                <c:pt idx="20">
                  <c:v>64.8</c:v>
                </c:pt>
                <c:pt idx="21">
                  <c:v>60.7</c:v>
                </c:pt>
                <c:pt idx="22">
                  <c:v>41.9</c:v>
                </c:pt>
                <c:pt idx="23">
                  <c:v>62.4</c:v>
                </c:pt>
                <c:pt idx="24">
                  <c:v>25.1</c:v>
                </c:pt>
                <c:pt idx="25">
                  <c:v>74</c:v>
                </c:pt>
                <c:pt idx="26">
                  <c:v>16.100000000000001</c:v>
                </c:pt>
                <c:pt idx="27">
                  <c:v>40.6</c:v>
                </c:pt>
                <c:pt idx="28">
                  <c:v>49.3</c:v>
                </c:pt>
                <c:pt idx="29">
                  <c:v>59.1</c:v>
                </c:pt>
                <c:pt idx="30">
                  <c:v>45.9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'Mar16'!$C$57:$AG$57</c:f>
              <c:numCache>
                <c:formatCode>0.0</c:formatCode>
                <c:ptCount val="31"/>
                <c:pt idx="0">
                  <c:v>17.2</c:v>
                </c:pt>
                <c:pt idx="1">
                  <c:v>13.1</c:v>
                </c:pt>
                <c:pt idx="2">
                  <c:v>8</c:v>
                </c:pt>
                <c:pt idx="3">
                  <c:v>9.9</c:v>
                </c:pt>
                <c:pt idx="4">
                  <c:v>8</c:v>
                </c:pt>
                <c:pt idx="5">
                  <c:v>20.6</c:v>
                </c:pt>
                <c:pt idx="6">
                  <c:v>35.299999999999997</c:v>
                </c:pt>
                <c:pt idx="7">
                  <c:v>1.7</c:v>
                </c:pt>
                <c:pt idx="8">
                  <c:v>24.1</c:v>
                </c:pt>
                <c:pt idx="9">
                  <c:v>33.6</c:v>
                </c:pt>
                <c:pt idx="10">
                  <c:v>27.8</c:v>
                </c:pt>
                <c:pt idx="11">
                  <c:v>9.6999999999999993</c:v>
                </c:pt>
                <c:pt idx="12">
                  <c:v>10.9</c:v>
                </c:pt>
                <c:pt idx="13">
                  <c:v>16.7</c:v>
                </c:pt>
                <c:pt idx="14">
                  <c:v>25.2</c:v>
                </c:pt>
                <c:pt idx="15">
                  <c:v>19.3</c:v>
                </c:pt>
                <c:pt idx="16">
                  <c:v>39.700000000000003</c:v>
                </c:pt>
                <c:pt idx="17">
                  <c:v>39.700000000000003</c:v>
                </c:pt>
                <c:pt idx="18">
                  <c:v>38.1</c:v>
                </c:pt>
                <c:pt idx="19">
                  <c:v>38.200000000000003</c:v>
                </c:pt>
                <c:pt idx="20">
                  <c:v>35.700000000000003</c:v>
                </c:pt>
                <c:pt idx="21">
                  <c:v>31.7</c:v>
                </c:pt>
                <c:pt idx="22">
                  <c:v>21.8</c:v>
                </c:pt>
                <c:pt idx="23">
                  <c:v>33.5</c:v>
                </c:pt>
                <c:pt idx="24">
                  <c:v>13</c:v>
                </c:pt>
                <c:pt idx="25">
                  <c:v>43.5</c:v>
                </c:pt>
                <c:pt idx="26">
                  <c:v>8.4</c:v>
                </c:pt>
                <c:pt idx="27">
                  <c:v>22.9</c:v>
                </c:pt>
                <c:pt idx="28">
                  <c:v>25.6</c:v>
                </c:pt>
                <c:pt idx="29">
                  <c:v>29.2</c:v>
                </c:pt>
                <c:pt idx="30">
                  <c:v>29.8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962704"/>
        <c:axId val="987961920"/>
      </c:barChart>
      <c:catAx>
        <c:axId val="98796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1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87961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270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'Apr16'!$C$3:$AG$3</c:f>
              <c:numCache>
                <c:formatCode>0.0</c:formatCode>
                <c:ptCount val="31"/>
                <c:pt idx="0">
                  <c:v>35.726999999999997</c:v>
                </c:pt>
                <c:pt idx="1">
                  <c:v>30.023</c:v>
                </c:pt>
                <c:pt idx="2">
                  <c:v>36.465000000000003</c:v>
                </c:pt>
                <c:pt idx="3">
                  <c:v>47.84</c:v>
                </c:pt>
                <c:pt idx="4">
                  <c:v>39.417000000000002</c:v>
                </c:pt>
                <c:pt idx="5">
                  <c:v>41.9</c:v>
                </c:pt>
                <c:pt idx="6">
                  <c:v>30.62</c:v>
                </c:pt>
                <c:pt idx="7">
                  <c:v>44.043999999999997</c:v>
                </c:pt>
                <c:pt idx="8">
                  <c:v>9.9949999999999992</c:v>
                </c:pt>
                <c:pt idx="9">
                  <c:v>43.517000000000003</c:v>
                </c:pt>
                <c:pt idx="10">
                  <c:v>49.825000000000003</c:v>
                </c:pt>
                <c:pt idx="11">
                  <c:v>52.283000000000001</c:v>
                </c:pt>
                <c:pt idx="12">
                  <c:v>45.481000000000002</c:v>
                </c:pt>
                <c:pt idx="13">
                  <c:v>52.874000000000002</c:v>
                </c:pt>
                <c:pt idx="14">
                  <c:v>51.539000000000001</c:v>
                </c:pt>
                <c:pt idx="15">
                  <c:v>52.719000000000001</c:v>
                </c:pt>
                <c:pt idx="16">
                  <c:v>50.637999999999998</c:v>
                </c:pt>
                <c:pt idx="17">
                  <c:v>19.78</c:v>
                </c:pt>
                <c:pt idx="18">
                  <c:v>52.451000000000001</c:v>
                </c:pt>
                <c:pt idx="19">
                  <c:v>46.488999999999997</c:v>
                </c:pt>
                <c:pt idx="20">
                  <c:v>46.426000000000002</c:v>
                </c:pt>
                <c:pt idx="21">
                  <c:v>52.954999999999998</c:v>
                </c:pt>
                <c:pt idx="22">
                  <c:v>31.29</c:v>
                </c:pt>
                <c:pt idx="23">
                  <c:v>38.447000000000003</c:v>
                </c:pt>
                <c:pt idx="24">
                  <c:v>51.369</c:v>
                </c:pt>
                <c:pt idx="25">
                  <c:v>52.848999999999997</c:v>
                </c:pt>
                <c:pt idx="26">
                  <c:v>53</c:v>
                </c:pt>
                <c:pt idx="27">
                  <c:v>52.981999999999999</c:v>
                </c:pt>
                <c:pt idx="28">
                  <c:v>47.628999999999998</c:v>
                </c:pt>
                <c:pt idx="29">
                  <c:v>43.149000000000001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'Apr16'!$C$4:$AG$4</c:f>
              <c:numCache>
                <c:formatCode>General</c:formatCode>
                <c:ptCount val="31"/>
                <c:pt idx="0">
                  <c:v>144</c:v>
                </c:pt>
                <c:pt idx="1">
                  <c:v>146.29999999999998</c:v>
                </c:pt>
                <c:pt idx="2">
                  <c:v>159.19999999999999</c:v>
                </c:pt>
                <c:pt idx="3">
                  <c:v>216.7</c:v>
                </c:pt>
                <c:pt idx="4">
                  <c:v>133.5</c:v>
                </c:pt>
                <c:pt idx="5">
                  <c:v>166.1</c:v>
                </c:pt>
                <c:pt idx="6">
                  <c:v>81.5</c:v>
                </c:pt>
                <c:pt idx="7">
                  <c:v>90.4</c:v>
                </c:pt>
                <c:pt idx="8">
                  <c:v>63.500000000000007</c:v>
                </c:pt>
                <c:pt idx="9">
                  <c:v>313.20000000000005</c:v>
                </c:pt>
                <c:pt idx="10">
                  <c:v>233.7</c:v>
                </c:pt>
                <c:pt idx="11">
                  <c:v>268.59999999999997</c:v>
                </c:pt>
                <c:pt idx="12">
                  <c:v>99.6</c:v>
                </c:pt>
                <c:pt idx="13">
                  <c:v>268.10000000000002</c:v>
                </c:pt>
                <c:pt idx="14">
                  <c:v>126.10000000000001</c:v>
                </c:pt>
                <c:pt idx="15">
                  <c:v>238.70000000000002</c:v>
                </c:pt>
                <c:pt idx="16">
                  <c:v>116.2</c:v>
                </c:pt>
                <c:pt idx="17">
                  <c:v>80.7</c:v>
                </c:pt>
                <c:pt idx="18">
                  <c:v>309.10000000000002</c:v>
                </c:pt>
                <c:pt idx="19">
                  <c:v>321.3</c:v>
                </c:pt>
                <c:pt idx="20">
                  <c:v>277</c:v>
                </c:pt>
                <c:pt idx="21">
                  <c:v>212.3</c:v>
                </c:pt>
                <c:pt idx="22">
                  <c:v>103.60000000000001</c:v>
                </c:pt>
                <c:pt idx="23">
                  <c:v>129.39999999999998</c:v>
                </c:pt>
                <c:pt idx="24">
                  <c:v>230.8</c:v>
                </c:pt>
                <c:pt idx="25">
                  <c:v>174</c:v>
                </c:pt>
                <c:pt idx="26">
                  <c:v>239.6</c:v>
                </c:pt>
                <c:pt idx="27">
                  <c:v>230.5</c:v>
                </c:pt>
                <c:pt idx="28">
                  <c:v>339.9</c:v>
                </c:pt>
                <c:pt idx="29">
                  <c:v>192.5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7965448"/>
        <c:axId val="987961136"/>
        <c:axId val="989585240"/>
      </c:bar3DChart>
      <c:catAx>
        <c:axId val="987965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11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8796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5448"/>
        <c:crossesAt val="1"/>
        <c:crossBetween val="between"/>
      </c:valAx>
      <c:serAx>
        <c:axId val="989585240"/>
        <c:scaling>
          <c:orientation val="minMax"/>
        </c:scaling>
        <c:delete val="1"/>
        <c:axPos val="b"/>
        <c:majorTickMark val="out"/>
        <c:minorTickMark val="none"/>
        <c:tickLblPos val="nextTo"/>
        <c:crossAx val="9879611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'Apr16'!$C$54:$AG$54</c:f>
              <c:numCache>
                <c:formatCode>0.0</c:formatCode>
                <c:ptCount val="31"/>
                <c:pt idx="0">
                  <c:v>42.4</c:v>
                </c:pt>
                <c:pt idx="1">
                  <c:v>42.4</c:v>
                </c:pt>
                <c:pt idx="2">
                  <c:v>46.2</c:v>
                </c:pt>
                <c:pt idx="3">
                  <c:v>61.8</c:v>
                </c:pt>
                <c:pt idx="4">
                  <c:v>37.700000000000003</c:v>
                </c:pt>
                <c:pt idx="5">
                  <c:v>49.3</c:v>
                </c:pt>
                <c:pt idx="6">
                  <c:v>23.6</c:v>
                </c:pt>
                <c:pt idx="7">
                  <c:v>26</c:v>
                </c:pt>
                <c:pt idx="8">
                  <c:v>18.5</c:v>
                </c:pt>
                <c:pt idx="9">
                  <c:v>92.8</c:v>
                </c:pt>
                <c:pt idx="10">
                  <c:v>66.5</c:v>
                </c:pt>
                <c:pt idx="11">
                  <c:v>76.3</c:v>
                </c:pt>
                <c:pt idx="12">
                  <c:v>29.6</c:v>
                </c:pt>
                <c:pt idx="13">
                  <c:v>80.8</c:v>
                </c:pt>
                <c:pt idx="14">
                  <c:v>36.700000000000003</c:v>
                </c:pt>
                <c:pt idx="15">
                  <c:v>69.8</c:v>
                </c:pt>
                <c:pt idx="16">
                  <c:v>33.6</c:v>
                </c:pt>
                <c:pt idx="17">
                  <c:v>23.5</c:v>
                </c:pt>
                <c:pt idx="18">
                  <c:v>92.2</c:v>
                </c:pt>
                <c:pt idx="19">
                  <c:v>93.4</c:v>
                </c:pt>
                <c:pt idx="20">
                  <c:v>79.3</c:v>
                </c:pt>
                <c:pt idx="21">
                  <c:v>59.3</c:v>
                </c:pt>
                <c:pt idx="22">
                  <c:v>30.1</c:v>
                </c:pt>
                <c:pt idx="23">
                  <c:v>39.1</c:v>
                </c:pt>
                <c:pt idx="24">
                  <c:v>66.900000000000006</c:v>
                </c:pt>
                <c:pt idx="25">
                  <c:v>51.3</c:v>
                </c:pt>
                <c:pt idx="26">
                  <c:v>70.400000000000006</c:v>
                </c:pt>
                <c:pt idx="27">
                  <c:v>63.5</c:v>
                </c:pt>
                <c:pt idx="28">
                  <c:v>99</c:v>
                </c:pt>
                <c:pt idx="29">
                  <c:v>53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'Apr16'!$C$55:$AG$55</c:f>
              <c:numCache>
                <c:formatCode>0.0</c:formatCode>
                <c:ptCount val="31"/>
                <c:pt idx="0">
                  <c:v>41.2</c:v>
                </c:pt>
                <c:pt idx="1">
                  <c:v>41.7</c:v>
                </c:pt>
                <c:pt idx="2">
                  <c:v>45.4</c:v>
                </c:pt>
                <c:pt idx="3">
                  <c:v>61.3</c:v>
                </c:pt>
                <c:pt idx="4">
                  <c:v>37</c:v>
                </c:pt>
                <c:pt idx="5">
                  <c:v>47.3</c:v>
                </c:pt>
                <c:pt idx="6">
                  <c:v>23.2</c:v>
                </c:pt>
                <c:pt idx="7">
                  <c:v>25.6</c:v>
                </c:pt>
                <c:pt idx="8">
                  <c:v>18.100000000000001</c:v>
                </c:pt>
                <c:pt idx="9">
                  <c:v>90.4</c:v>
                </c:pt>
                <c:pt idx="10">
                  <c:v>65</c:v>
                </c:pt>
                <c:pt idx="11">
                  <c:v>76.099999999999994</c:v>
                </c:pt>
                <c:pt idx="12">
                  <c:v>28.9</c:v>
                </c:pt>
                <c:pt idx="13">
                  <c:v>78.8</c:v>
                </c:pt>
                <c:pt idx="14">
                  <c:v>36.200000000000003</c:v>
                </c:pt>
                <c:pt idx="15">
                  <c:v>69.5</c:v>
                </c:pt>
                <c:pt idx="16">
                  <c:v>32.9</c:v>
                </c:pt>
                <c:pt idx="17">
                  <c:v>23.1</c:v>
                </c:pt>
                <c:pt idx="18">
                  <c:v>90</c:v>
                </c:pt>
                <c:pt idx="19">
                  <c:v>92</c:v>
                </c:pt>
                <c:pt idx="20">
                  <c:v>78.900000000000006</c:v>
                </c:pt>
                <c:pt idx="21">
                  <c:v>59.1</c:v>
                </c:pt>
                <c:pt idx="22">
                  <c:v>29.6</c:v>
                </c:pt>
                <c:pt idx="23">
                  <c:v>38</c:v>
                </c:pt>
                <c:pt idx="24">
                  <c:v>65.7</c:v>
                </c:pt>
                <c:pt idx="25">
                  <c:v>50.4</c:v>
                </c:pt>
                <c:pt idx="26">
                  <c:v>68.599999999999994</c:v>
                </c:pt>
                <c:pt idx="27">
                  <c:v>63.3</c:v>
                </c:pt>
                <c:pt idx="28">
                  <c:v>97</c:v>
                </c:pt>
                <c:pt idx="29">
                  <c:v>52.5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'Apr16'!$C$56:$AG$56</c:f>
              <c:numCache>
                <c:formatCode>0.0</c:formatCode>
                <c:ptCount val="31"/>
                <c:pt idx="0">
                  <c:v>39.799999999999997</c:v>
                </c:pt>
                <c:pt idx="1">
                  <c:v>40.799999999999997</c:v>
                </c:pt>
                <c:pt idx="2">
                  <c:v>44.1</c:v>
                </c:pt>
                <c:pt idx="3">
                  <c:v>60.3</c:v>
                </c:pt>
                <c:pt idx="4">
                  <c:v>36.700000000000003</c:v>
                </c:pt>
                <c:pt idx="5">
                  <c:v>45.6</c:v>
                </c:pt>
                <c:pt idx="6">
                  <c:v>22.8</c:v>
                </c:pt>
                <c:pt idx="7">
                  <c:v>25.3</c:v>
                </c:pt>
                <c:pt idx="8">
                  <c:v>17.8</c:v>
                </c:pt>
                <c:pt idx="9">
                  <c:v>83.4</c:v>
                </c:pt>
                <c:pt idx="10">
                  <c:v>62.9</c:v>
                </c:pt>
                <c:pt idx="11">
                  <c:v>72.7</c:v>
                </c:pt>
                <c:pt idx="12">
                  <c:v>27.5</c:v>
                </c:pt>
                <c:pt idx="13">
                  <c:v>72.900000000000006</c:v>
                </c:pt>
                <c:pt idx="14">
                  <c:v>35.5</c:v>
                </c:pt>
                <c:pt idx="15">
                  <c:v>66.400000000000006</c:v>
                </c:pt>
                <c:pt idx="16">
                  <c:v>32.5</c:v>
                </c:pt>
                <c:pt idx="17">
                  <c:v>22.6</c:v>
                </c:pt>
                <c:pt idx="18">
                  <c:v>82.9</c:v>
                </c:pt>
                <c:pt idx="19">
                  <c:v>86.3</c:v>
                </c:pt>
                <c:pt idx="20">
                  <c:v>76.3</c:v>
                </c:pt>
                <c:pt idx="21">
                  <c:v>58.5</c:v>
                </c:pt>
                <c:pt idx="22">
                  <c:v>29.1</c:v>
                </c:pt>
                <c:pt idx="23">
                  <c:v>35.1</c:v>
                </c:pt>
                <c:pt idx="24">
                  <c:v>65.599999999999994</c:v>
                </c:pt>
                <c:pt idx="25">
                  <c:v>48.5</c:v>
                </c:pt>
                <c:pt idx="26">
                  <c:v>65.7</c:v>
                </c:pt>
                <c:pt idx="27">
                  <c:v>62.7</c:v>
                </c:pt>
                <c:pt idx="28">
                  <c:v>91.9</c:v>
                </c:pt>
                <c:pt idx="29">
                  <c:v>52.7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'Apr16'!$C$57:$AG$57</c:f>
              <c:numCache>
                <c:formatCode>0.0</c:formatCode>
                <c:ptCount val="31"/>
                <c:pt idx="0">
                  <c:v>20.6</c:v>
                </c:pt>
                <c:pt idx="1">
                  <c:v>21.4</c:v>
                </c:pt>
                <c:pt idx="2">
                  <c:v>23.5</c:v>
                </c:pt>
                <c:pt idx="3">
                  <c:v>33.299999999999997</c:v>
                </c:pt>
                <c:pt idx="4">
                  <c:v>22.1</c:v>
                </c:pt>
                <c:pt idx="5">
                  <c:v>23.9</c:v>
                </c:pt>
                <c:pt idx="6">
                  <c:v>11.9</c:v>
                </c:pt>
                <c:pt idx="7">
                  <c:v>13.5</c:v>
                </c:pt>
                <c:pt idx="8">
                  <c:v>9.1</c:v>
                </c:pt>
                <c:pt idx="9">
                  <c:v>46.6</c:v>
                </c:pt>
                <c:pt idx="10">
                  <c:v>39.299999999999997</c:v>
                </c:pt>
                <c:pt idx="11">
                  <c:v>43.5</c:v>
                </c:pt>
                <c:pt idx="12">
                  <c:v>13.6</c:v>
                </c:pt>
                <c:pt idx="13">
                  <c:v>35.6</c:v>
                </c:pt>
                <c:pt idx="14">
                  <c:v>17.7</c:v>
                </c:pt>
                <c:pt idx="15">
                  <c:v>33</c:v>
                </c:pt>
                <c:pt idx="16">
                  <c:v>17.2</c:v>
                </c:pt>
                <c:pt idx="17">
                  <c:v>11.5</c:v>
                </c:pt>
                <c:pt idx="18">
                  <c:v>44</c:v>
                </c:pt>
                <c:pt idx="19">
                  <c:v>49.6</c:v>
                </c:pt>
                <c:pt idx="20">
                  <c:v>42.5</c:v>
                </c:pt>
                <c:pt idx="21">
                  <c:v>35.4</c:v>
                </c:pt>
                <c:pt idx="22">
                  <c:v>14.8</c:v>
                </c:pt>
                <c:pt idx="23">
                  <c:v>17.2</c:v>
                </c:pt>
                <c:pt idx="24">
                  <c:v>32.6</c:v>
                </c:pt>
                <c:pt idx="25">
                  <c:v>23.8</c:v>
                </c:pt>
                <c:pt idx="26">
                  <c:v>34.9</c:v>
                </c:pt>
                <c:pt idx="27">
                  <c:v>41</c:v>
                </c:pt>
                <c:pt idx="28">
                  <c:v>52</c:v>
                </c:pt>
                <c:pt idx="29">
                  <c:v>34.299999999999997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965056"/>
        <c:axId val="987963096"/>
      </c:barChart>
      <c:catAx>
        <c:axId val="9879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3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87963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50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'Mai16'!$C$3:$AG$3</c:f>
              <c:numCache>
                <c:formatCode>0.0</c:formatCode>
                <c:ptCount val="31"/>
                <c:pt idx="0">
                  <c:v>29.582999999999998</c:v>
                </c:pt>
                <c:pt idx="1">
                  <c:v>52.982999999999997</c:v>
                </c:pt>
                <c:pt idx="2">
                  <c:v>50.768000000000001</c:v>
                </c:pt>
                <c:pt idx="3">
                  <c:v>51.645000000000003</c:v>
                </c:pt>
                <c:pt idx="4">
                  <c:v>46.02</c:v>
                </c:pt>
                <c:pt idx="5">
                  <c:v>44.48</c:v>
                </c:pt>
                <c:pt idx="6">
                  <c:v>49.031999999999996</c:v>
                </c:pt>
                <c:pt idx="7">
                  <c:v>51.8</c:v>
                </c:pt>
                <c:pt idx="8">
                  <c:v>49.579000000000001</c:v>
                </c:pt>
                <c:pt idx="9">
                  <c:v>52.298999999999999</c:v>
                </c:pt>
                <c:pt idx="10">
                  <c:v>41.404000000000003</c:v>
                </c:pt>
                <c:pt idx="11">
                  <c:v>18.297999999999998</c:v>
                </c:pt>
                <c:pt idx="12">
                  <c:v>49.387999999999998</c:v>
                </c:pt>
                <c:pt idx="13">
                  <c:v>44.076999999999998</c:v>
                </c:pt>
                <c:pt idx="14">
                  <c:v>52.899000000000001</c:v>
                </c:pt>
                <c:pt idx="15">
                  <c:v>52.853999999999999</c:v>
                </c:pt>
                <c:pt idx="16">
                  <c:v>52.856000000000002</c:v>
                </c:pt>
                <c:pt idx="17">
                  <c:v>51.514000000000003</c:v>
                </c:pt>
                <c:pt idx="18">
                  <c:v>52.575000000000003</c:v>
                </c:pt>
                <c:pt idx="19">
                  <c:v>50.817999999999998</c:v>
                </c:pt>
                <c:pt idx="20">
                  <c:v>45.427999999999997</c:v>
                </c:pt>
                <c:pt idx="21">
                  <c:v>52.301000000000002</c:v>
                </c:pt>
                <c:pt idx="22">
                  <c:v>22.783000000000001</c:v>
                </c:pt>
                <c:pt idx="23">
                  <c:v>52.6</c:v>
                </c:pt>
                <c:pt idx="24">
                  <c:v>52.3</c:v>
                </c:pt>
                <c:pt idx="25">
                  <c:v>48.093000000000004</c:v>
                </c:pt>
                <c:pt idx="26">
                  <c:v>46.5</c:v>
                </c:pt>
                <c:pt idx="27">
                  <c:v>52.8</c:v>
                </c:pt>
                <c:pt idx="28">
                  <c:v>18</c:v>
                </c:pt>
                <c:pt idx="29">
                  <c:v>51.4</c:v>
                </c:pt>
                <c:pt idx="30">
                  <c:v>25.5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'Mai16'!$C$4:$AG$4</c:f>
              <c:numCache>
                <c:formatCode>General</c:formatCode>
                <c:ptCount val="31"/>
                <c:pt idx="0">
                  <c:v>107</c:v>
                </c:pt>
                <c:pt idx="1">
                  <c:v>288.59999999999997</c:v>
                </c:pt>
                <c:pt idx="2">
                  <c:v>142.9</c:v>
                </c:pt>
                <c:pt idx="3">
                  <c:v>347.8</c:v>
                </c:pt>
                <c:pt idx="4">
                  <c:v>362.50000000000006</c:v>
                </c:pt>
                <c:pt idx="5">
                  <c:v>348.29999999999995</c:v>
                </c:pt>
                <c:pt idx="6">
                  <c:v>317.59999999999997</c:v>
                </c:pt>
                <c:pt idx="7">
                  <c:v>289.39999999999998</c:v>
                </c:pt>
                <c:pt idx="8">
                  <c:v>199.20000000000002</c:v>
                </c:pt>
                <c:pt idx="9">
                  <c:v>275.60000000000002</c:v>
                </c:pt>
                <c:pt idx="10">
                  <c:v>181.4</c:v>
                </c:pt>
                <c:pt idx="11">
                  <c:v>86.3</c:v>
                </c:pt>
                <c:pt idx="12">
                  <c:v>101</c:v>
                </c:pt>
                <c:pt idx="13">
                  <c:v>102</c:v>
                </c:pt>
                <c:pt idx="14">
                  <c:v>316</c:v>
                </c:pt>
                <c:pt idx="15">
                  <c:v>224.2</c:v>
                </c:pt>
                <c:pt idx="16">
                  <c:v>281</c:v>
                </c:pt>
                <c:pt idx="17">
                  <c:v>286.8</c:v>
                </c:pt>
                <c:pt idx="18">
                  <c:v>185.7</c:v>
                </c:pt>
                <c:pt idx="19">
                  <c:v>366.00000000000006</c:v>
                </c:pt>
                <c:pt idx="20">
                  <c:v>348.7</c:v>
                </c:pt>
                <c:pt idx="21">
                  <c:v>243.2</c:v>
                </c:pt>
                <c:pt idx="22">
                  <c:v>88.4</c:v>
                </c:pt>
                <c:pt idx="23">
                  <c:v>215.5</c:v>
                </c:pt>
                <c:pt idx="24">
                  <c:v>254.60000000000002</c:v>
                </c:pt>
                <c:pt idx="25">
                  <c:v>309.60000000000002</c:v>
                </c:pt>
                <c:pt idx="26">
                  <c:v>348.7</c:v>
                </c:pt>
                <c:pt idx="27">
                  <c:v>250.60000000000002</c:v>
                </c:pt>
                <c:pt idx="28">
                  <c:v>87.6</c:v>
                </c:pt>
                <c:pt idx="29">
                  <c:v>253.4</c:v>
                </c:pt>
                <c:pt idx="30">
                  <c:v>129.80000000000001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7962312"/>
        <c:axId val="987963488"/>
        <c:axId val="989589904"/>
      </c:bar3DChart>
      <c:catAx>
        <c:axId val="98796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34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8796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2312"/>
        <c:crossesAt val="1"/>
        <c:crossBetween val="between"/>
      </c:valAx>
      <c:serAx>
        <c:axId val="98958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9879634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2014</a:t>
            </a:r>
          </a:p>
        </c:rich>
      </c:tx>
      <c:layout>
        <c:manualLayout>
          <c:xMode val="edge"/>
          <c:yMode val="edge"/>
          <c:x val="0.31441050297575979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096069868995633E-2"/>
          <c:y val="0.23562412342215988"/>
          <c:w val="0.7231441048034934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'Jul14'!$C$5:$AG$5</c:f>
              <c:numCache>
                <c:formatCode>0.0</c:formatCode>
                <c:ptCount val="31"/>
                <c:pt idx="0">
                  <c:v>52.503</c:v>
                </c:pt>
                <c:pt idx="1">
                  <c:v>16.155999999999999</c:v>
                </c:pt>
                <c:pt idx="2">
                  <c:v>45.296999999999997</c:v>
                </c:pt>
                <c:pt idx="3">
                  <c:v>44.648000000000003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  <c:pt idx="7">
                  <c:v>15.062000000000001</c:v>
                </c:pt>
                <c:pt idx="8">
                  <c:v>52.701999999999998</c:v>
                </c:pt>
                <c:pt idx="9">
                  <c:v>18.751999999999999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51.33</c:v>
                </c:pt>
                <c:pt idx="15">
                  <c:v>49.710999999999999</c:v>
                </c:pt>
                <c:pt idx="16">
                  <c:v>42.611999999999995</c:v>
                </c:pt>
                <c:pt idx="17">
                  <c:v>44.667999999999999</c:v>
                </c:pt>
                <c:pt idx="18">
                  <c:v>52.064999999999998</c:v>
                </c:pt>
                <c:pt idx="19">
                  <c:v>50.563000000000002</c:v>
                </c:pt>
                <c:pt idx="20">
                  <c:v>31.497</c:v>
                </c:pt>
                <c:pt idx="21">
                  <c:v>20.599</c:v>
                </c:pt>
                <c:pt idx="22">
                  <c:v>50.533999999999999</c:v>
                </c:pt>
                <c:pt idx="23">
                  <c:v>53</c:v>
                </c:pt>
                <c:pt idx="24">
                  <c:v>52.241</c:v>
                </c:pt>
                <c:pt idx="25">
                  <c:v>38.426000000000002</c:v>
                </c:pt>
                <c:pt idx="26">
                  <c:v>53</c:v>
                </c:pt>
                <c:pt idx="27">
                  <c:v>52.774000000000001</c:v>
                </c:pt>
                <c:pt idx="28">
                  <c:v>52.724000000000004</c:v>
                </c:pt>
                <c:pt idx="29">
                  <c:v>50.417999999999999</c:v>
                </c:pt>
                <c:pt idx="30">
                  <c:v>52.991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'Jul14'!$C$6:$AG$6</c:f>
              <c:numCache>
                <c:formatCode>General</c:formatCode>
                <c:ptCount val="31"/>
                <c:pt idx="0">
                  <c:v>320.7</c:v>
                </c:pt>
                <c:pt idx="1">
                  <c:v>81.100000000000009</c:v>
                </c:pt>
                <c:pt idx="2">
                  <c:v>371.90000000000003</c:v>
                </c:pt>
                <c:pt idx="3">
                  <c:v>209.20000000000002</c:v>
                </c:pt>
                <c:pt idx="4">
                  <c:v>269.5</c:v>
                </c:pt>
                <c:pt idx="5">
                  <c:v>247.20000000000002</c:v>
                </c:pt>
                <c:pt idx="6">
                  <c:v>178.2</c:v>
                </c:pt>
                <c:pt idx="7">
                  <c:v>71</c:v>
                </c:pt>
                <c:pt idx="8">
                  <c:v>106.9</c:v>
                </c:pt>
                <c:pt idx="9">
                  <c:v>82.300000000000011</c:v>
                </c:pt>
                <c:pt idx="10">
                  <c:v>137.6</c:v>
                </c:pt>
                <c:pt idx="11">
                  <c:v>238.7</c:v>
                </c:pt>
                <c:pt idx="12">
                  <c:v>260.5</c:v>
                </c:pt>
                <c:pt idx="13">
                  <c:v>251.59999999999997</c:v>
                </c:pt>
                <c:pt idx="14">
                  <c:v>343.09999999999997</c:v>
                </c:pt>
                <c:pt idx="15">
                  <c:v>348.79999999999995</c:v>
                </c:pt>
                <c:pt idx="16">
                  <c:v>348.7</c:v>
                </c:pt>
                <c:pt idx="17">
                  <c:v>347.3</c:v>
                </c:pt>
                <c:pt idx="18">
                  <c:v>284.2</c:v>
                </c:pt>
                <c:pt idx="19">
                  <c:v>121.7</c:v>
                </c:pt>
                <c:pt idx="20">
                  <c:v>167.2</c:v>
                </c:pt>
                <c:pt idx="21">
                  <c:v>94.3</c:v>
                </c:pt>
                <c:pt idx="22">
                  <c:v>251</c:v>
                </c:pt>
                <c:pt idx="23">
                  <c:v>276.79999999999995</c:v>
                </c:pt>
                <c:pt idx="24">
                  <c:v>300.60000000000002</c:v>
                </c:pt>
                <c:pt idx="25">
                  <c:v>118</c:v>
                </c:pt>
                <c:pt idx="26">
                  <c:v>242.29999999999998</c:v>
                </c:pt>
                <c:pt idx="27">
                  <c:v>191.60000000000002</c:v>
                </c:pt>
                <c:pt idx="28">
                  <c:v>191.60000000000002</c:v>
                </c:pt>
                <c:pt idx="29">
                  <c:v>98.3</c:v>
                </c:pt>
                <c:pt idx="30">
                  <c:v>278.5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32089840"/>
        <c:axId val="832091408"/>
        <c:axId val="989524608"/>
      </c:bar3DChart>
      <c:catAx>
        <c:axId val="83208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20914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83209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2089840"/>
        <c:crossesAt val="1"/>
        <c:crossBetween val="between"/>
      </c:valAx>
      <c:serAx>
        <c:axId val="98952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8320914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82709326072163"/>
          <c:y val="0.18526558096814283"/>
          <c:w val="0.14499659632402995"/>
          <c:h val="8.01733477789815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'Mai16'!$C$54:$AG$54</c:f>
              <c:numCache>
                <c:formatCode>0.0</c:formatCode>
                <c:ptCount val="31"/>
                <c:pt idx="0">
                  <c:v>31.2</c:v>
                </c:pt>
                <c:pt idx="1">
                  <c:v>86.9</c:v>
                </c:pt>
                <c:pt idx="2">
                  <c:v>41.8</c:v>
                </c:pt>
                <c:pt idx="3">
                  <c:v>102.7</c:v>
                </c:pt>
                <c:pt idx="4">
                  <c:v>105.9</c:v>
                </c:pt>
                <c:pt idx="5">
                  <c:v>101.8</c:v>
                </c:pt>
                <c:pt idx="6">
                  <c:v>90.4</c:v>
                </c:pt>
                <c:pt idx="7">
                  <c:v>84.2</c:v>
                </c:pt>
                <c:pt idx="8">
                  <c:v>58.2</c:v>
                </c:pt>
                <c:pt idx="9">
                  <c:v>79.2</c:v>
                </c:pt>
                <c:pt idx="10">
                  <c:v>55</c:v>
                </c:pt>
                <c:pt idx="11">
                  <c:v>25.2</c:v>
                </c:pt>
                <c:pt idx="12">
                  <c:v>29.6</c:v>
                </c:pt>
                <c:pt idx="13">
                  <c:v>29.7</c:v>
                </c:pt>
                <c:pt idx="14">
                  <c:v>92.7</c:v>
                </c:pt>
                <c:pt idx="15">
                  <c:v>62.8</c:v>
                </c:pt>
                <c:pt idx="16">
                  <c:v>83.4</c:v>
                </c:pt>
                <c:pt idx="17">
                  <c:v>82.1</c:v>
                </c:pt>
                <c:pt idx="18">
                  <c:v>56.2</c:v>
                </c:pt>
                <c:pt idx="19">
                  <c:v>106.9</c:v>
                </c:pt>
                <c:pt idx="20">
                  <c:v>102</c:v>
                </c:pt>
                <c:pt idx="21">
                  <c:v>68.099999999999994</c:v>
                </c:pt>
                <c:pt idx="22">
                  <c:v>25.8</c:v>
                </c:pt>
                <c:pt idx="23">
                  <c:v>63.4</c:v>
                </c:pt>
                <c:pt idx="24">
                  <c:v>70.400000000000006</c:v>
                </c:pt>
                <c:pt idx="25">
                  <c:v>91.7</c:v>
                </c:pt>
                <c:pt idx="26">
                  <c:v>102.4</c:v>
                </c:pt>
                <c:pt idx="27">
                  <c:v>76.2</c:v>
                </c:pt>
                <c:pt idx="28">
                  <c:v>25.7</c:v>
                </c:pt>
                <c:pt idx="29">
                  <c:v>78.099999999999994</c:v>
                </c:pt>
                <c:pt idx="30">
                  <c:v>38.1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'Mai16'!$C$55:$AG$55</c:f>
              <c:numCache>
                <c:formatCode>0.0</c:formatCode>
                <c:ptCount val="31"/>
                <c:pt idx="0">
                  <c:v>30.5</c:v>
                </c:pt>
                <c:pt idx="1">
                  <c:v>86.1</c:v>
                </c:pt>
                <c:pt idx="2">
                  <c:v>40.1</c:v>
                </c:pt>
                <c:pt idx="3">
                  <c:v>101.1</c:v>
                </c:pt>
                <c:pt idx="4">
                  <c:v>103.7</c:v>
                </c:pt>
                <c:pt idx="5">
                  <c:v>100.1</c:v>
                </c:pt>
                <c:pt idx="6">
                  <c:v>90.1</c:v>
                </c:pt>
                <c:pt idx="7">
                  <c:v>82.3</c:v>
                </c:pt>
                <c:pt idx="8">
                  <c:v>57.6</c:v>
                </c:pt>
                <c:pt idx="9">
                  <c:v>78.8</c:v>
                </c:pt>
                <c:pt idx="10">
                  <c:v>53.2</c:v>
                </c:pt>
                <c:pt idx="11">
                  <c:v>24.7</c:v>
                </c:pt>
                <c:pt idx="12">
                  <c:v>29</c:v>
                </c:pt>
                <c:pt idx="13">
                  <c:v>29</c:v>
                </c:pt>
                <c:pt idx="14">
                  <c:v>91.7</c:v>
                </c:pt>
                <c:pt idx="15">
                  <c:v>62.1</c:v>
                </c:pt>
                <c:pt idx="16">
                  <c:v>81.400000000000006</c:v>
                </c:pt>
                <c:pt idx="17">
                  <c:v>81.400000000000006</c:v>
                </c:pt>
                <c:pt idx="18">
                  <c:v>53.9</c:v>
                </c:pt>
                <c:pt idx="19">
                  <c:v>105.2</c:v>
                </c:pt>
                <c:pt idx="20">
                  <c:v>100.1</c:v>
                </c:pt>
                <c:pt idx="21">
                  <c:v>67.8</c:v>
                </c:pt>
                <c:pt idx="22">
                  <c:v>25.3</c:v>
                </c:pt>
                <c:pt idx="23">
                  <c:v>62</c:v>
                </c:pt>
                <c:pt idx="24">
                  <c:v>70.099999999999994</c:v>
                </c:pt>
                <c:pt idx="25">
                  <c:v>88.5</c:v>
                </c:pt>
                <c:pt idx="26">
                  <c:v>100.4</c:v>
                </c:pt>
                <c:pt idx="27">
                  <c:v>75.3</c:v>
                </c:pt>
                <c:pt idx="28">
                  <c:v>25.1</c:v>
                </c:pt>
                <c:pt idx="29">
                  <c:v>74.7</c:v>
                </c:pt>
                <c:pt idx="30">
                  <c:v>37.200000000000003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'Mai16'!$C$56:$AG$56</c:f>
              <c:numCache>
                <c:formatCode>0.0</c:formatCode>
                <c:ptCount val="31"/>
                <c:pt idx="0">
                  <c:v>30</c:v>
                </c:pt>
                <c:pt idx="1">
                  <c:v>79.2</c:v>
                </c:pt>
                <c:pt idx="2">
                  <c:v>38.5</c:v>
                </c:pt>
                <c:pt idx="3">
                  <c:v>94.5</c:v>
                </c:pt>
                <c:pt idx="4">
                  <c:v>98.3</c:v>
                </c:pt>
                <c:pt idx="5">
                  <c:v>94</c:v>
                </c:pt>
                <c:pt idx="6">
                  <c:v>87.2</c:v>
                </c:pt>
                <c:pt idx="7">
                  <c:v>77.7</c:v>
                </c:pt>
                <c:pt idx="8">
                  <c:v>55.4</c:v>
                </c:pt>
                <c:pt idx="9">
                  <c:v>78</c:v>
                </c:pt>
                <c:pt idx="10">
                  <c:v>49.2</c:v>
                </c:pt>
                <c:pt idx="11">
                  <c:v>24.3</c:v>
                </c:pt>
                <c:pt idx="12">
                  <c:v>28.3</c:v>
                </c:pt>
                <c:pt idx="13">
                  <c:v>28.5</c:v>
                </c:pt>
                <c:pt idx="14">
                  <c:v>87.2</c:v>
                </c:pt>
                <c:pt idx="15">
                  <c:v>61.5</c:v>
                </c:pt>
                <c:pt idx="16">
                  <c:v>76.900000000000006</c:v>
                </c:pt>
                <c:pt idx="17">
                  <c:v>79</c:v>
                </c:pt>
                <c:pt idx="18">
                  <c:v>51.3</c:v>
                </c:pt>
                <c:pt idx="19">
                  <c:v>99.1</c:v>
                </c:pt>
                <c:pt idx="20">
                  <c:v>94.4</c:v>
                </c:pt>
                <c:pt idx="21">
                  <c:v>67.400000000000006</c:v>
                </c:pt>
                <c:pt idx="22">
                  <c:v>24.8</c:v>
                </c:pt>
                <c:pt idx="23">
                  <c:v>60.4</c:v>
                </c:pt>
                <c:pt idx="24">
                  <c:v>70.3</c:v>
                </c:pt>
                <c:pt idx="25">
                  <c:v>84.4</c:v>
                </c:pt>
                <c:pt idx="26">
                  <c:v>96.1</c:v>
                </c:pt>
                <c:pt idx="27">
                  <c:v>68.8</c:v>
                </c:pt>
                <c:pt idx="28">
                  <c:v>24.5</c:v>
                </c:pt>
                <c:pt idx="29">
                  <c:v>68.599999999999994</c:v>
                </c:pt>
                <c:pt idx="30">
                  <c:v>36.4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'Mai16'!$C$57:$AG$57</c:f>
              <c:numCache>
                <c:formatCode>0.0</c:formatCode>
                <c:ptCount val="31"/>
                <c:pt idx="0">
                  <c:v>15.3</c:v>
                </c:pt>
                <c:pt idx="1">
                  <c:v>36.4</c:v>
                </c:pt>
                <c:pt idx="2">
                  <c:v>22.5</c:v>
                </c:pt>
                <c:pt idx="3">
                  <c:v>49.5</c:v>
                </c:pt>
                <c:pt idx="4">
                  <c:v>54.6</c:v>
                </c:pt>
                <c:pt idx="5">
                  <c:v>52.4</c:v>
                </c:pt>
                <c:pt idx="6">
                  <c:v>49.9</c:v>
                </c:pt>
                <c:pt idx="7">
                  <c:v>45.2</c:v>
                </c:pt>
                <c:pt idx="8">
                  <c:v>28</c:v>
                </c:pt>
                <c:pt idx="9">
                  <c:v>39.6</c:v>
                </c:pt>
                <c:pt idx="10">
                  <c:v>24</c:v>
                </c:pt>
                <c:pt idx="11">
                  <c:v>12.1</c:v>
                </c:pt>
                <c:pt idx="12">
                  <c:v>14.1</c:v>
                </c:pt>
                <c:pt idx="13">
                  <c:v>14.8</c:v>
                </c:pt>
                <c:pt idx="14">
                  <c:v>44.4</c:v>
                </c:pt>
                <c:pt idx="15">
                  <c:v>37.799999999999997</c:v>
                </c:pt>
                <c:pt idx="16">
                  <c:v>39.299999999999997</c:v>
                </c:pt>
                <c:pt idx="17">
                  <c:v>44.3</c:v>
                </c:pt>
                <c:pt idx="18">
                  <c:v>24.3</c:v>
                </c:pt>
                <c:pt idx="19">
                  <c:v>54.8</c:v>
                </c:pt>
                <c:pt idx="20">
                  <c:v>52.2</c:v>
                </c:pt>
                <c:pt idx="21">
                  <c:v>39.9</c:v>
                </c:pt>
                <c:pt idx="22">
                  <c:v>12.5</c:v>
                </c:pt>
                <c:pt idx="23">
                  <c:v>29.7</c:v>
                </c:pt>
                <c:pt idx="24">
                  <c:v>43.8</c:v>
                </c:pt>
                <c:pt idx="25">
                  <c:v>45</c:v>
                </c:pt>
                <c:pt idx="26">
                  <c:v>49.8</c:v>
                </c:pt>
                <c:pt idx="27">
                  <c:v>30.3</c:v>
                </c:pt>
                <c:pt idx="28">
                  <c:v>12.3</c:v>
                </c:pt>
                <c:pt idx="29">
                  <c:v>32</c:v>
                </c:pt>
                <c:pt idx="30">
                  <c:v>18.100000000000001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964272"/>
        <c:axId val="987965840"/>
      </c:barChart>
      <c:catAx>
        <c:axId val="98796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5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87965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427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'Jun16'!$C$3:$AG$3</c:f>
              <c:numCache>
                <c:formatCode>0.0</c:formatCode>
                <c:ptCount val="31"/>
                <c:pt idx="0">
                  <c:v>48.1</c:v>
                </c:pt>
                <c:pt idx="1">
                  <c:v>32.200000000000003</c:v>
                </c:pt>
                <c:pt idx="2">
                  <c:v>49.7</c:v>
                </c:pt>
                <c:pt idx="3">
                  <c:v>46.3</c:v>
                </c:pt>
                <c:pt idx="4">
                  <c:v>52.8</c:v>
                </c:pt>
                <c:pt idx="5">
                  <c:v>48.3</c:v>
                </c:pt>
                <c:pt idx="6">
                  <c:v>44.8</c:v>
                </c:pt>
                <c:pt idx="7">
                  <c:v>52.1</c:v>
                </c:pt>
                <c:pt idx="8">
                  <c:v>52.5</c:v>
                </c:pt>
                <c:pt idx="9">
                  <c:v>45.5</c:v>
                </c:pt>
                <c:pt idx="10">
                  <c:v>52.6</c:v>
                </c:pt>
                <c:pt idx="11">
                  <c:v>33</c:v>
                </c:pt>
                <c:pt idx="12">
                  <c:v>52.7</c:v>
                </c:pt>
                <c:pt idx="13">
                  <c:v>49.8</c:v>
                </c:pt>
                <c:pt idx="14">
                  <c:v>52.9</c:v>
                </c:pt>
                <c:pt idx="15">
                  <c:v>34.1</c:v>
                </c:pt>
                <c:pt idx="16">
                  <c:v>52.9</c:v>
                </c:pt>
                <c:pt idx="17">
                  <c:v>14.977</c:v>
                </c:pt>
                <c:pt idx="18">
                  <c:v>52.8</c:v>
                </c:pt>
                <c:pt idx="19">
                  <c:v>52.5</c:v>
                </c:pt>
                <c:pt idx="20">
                  <c:v>28.2</c:v>
                </c:pt>
                <c:pt idx="21">
                  <c:v>43.4</c:v>
                </c:pt>
                <c:pt idx="22">
                  <c:v>42.3</c:v>
                </c:pt>
                <c:pt idx="23">
                  <c:v>42.1</c:v>
                </c:pt>
                <c:pt idx="24">
                  <c:v>48.9</c:v>
                </c:pt>
                <c:pt idx="25">
                  <c:v>49.1</c:v>
                </c:pt>
                <c:pt idx="26">
                  <c:v>48.1</c:v>
                </c:pt>
                <c:pt idx="27">
                  <c:v>45.9</c:v>
                </c:pt>
                <c:pt idx="28">
                  <c:v>52.1</c:v>
                </c:pt>
                <c:pt idx="29">
                  <c:v>52.6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'Jun16'!$C$4:$AG$4</c:f>
              <c:numCache>
                <c:formatCode>General</c:formatCode>
                <c:ptCount val="31"/>
                <c:pt idx="0">
                  <c:v>198.60000000000002</c:v>
                </c:pt>
                <c:pt idx="1">
                  <c:v>133.80000000000001</c:v>
                </c:pt>
                <c:pt idx="2">
                  <c:v>120.89999999999999</c:v>
                </c:pt>
                <c:pt idx="3">
                  <c:v>150.20000000000002</c:v>
                </c:pt>
                <c:pt idx="4">
                  <c:v>263.2</c:v>
                </c:pt>
                <c:pt idx="5">
                  <c:v>364.6</c:v>
                </c:pt>
                <c:pt idx="6">
                  <c:v>248.89999999999998</c:v>
                </c:pt>
                <c:pt idx="7">
                  <c:v>143.9</c:v>
                </c:pt>
                <c:pt idx="8">
                  <c:v>230.79999999999995</c:v>
                </c:pt>
                <c:pt idx="9">
                  <c:v>337.7</c:v>
                </c:pt>
                <c:pt idx="10">
                  <c:v>154.39999999999998</c:v>
                </c:pt>
                <c:pt idx="11">
                  <c:v>153.80000000000001</c:v>
                </c:pt>
                <c:pt idx="12">
                  <c:v>177.3</c:v>
                </c:pt>
                <c:pt idx="13">
                  <c:v>172.9</c:v>
                </c:pt>
                <c:pt idx="14">
                  <c:v>253</c:v>
                </c:pt>
                <c:pt idx="15">
                  <c:v>94.7</c:v>
                </c:pt>
                <c:pt idx="16">
                  <c:v>315.89999999999998</c:v>
                </c:pt>
                <c:pt idx="17">
                  <c:v>136.1</c:v>
                </c:pt>
                <c:pt idx="18">
                  <c:v>179.29999999999998</c:v>
                </c:pt>
                <c:pt idx="19">
                  <c:v>333.3</c:v>
                </c:pt>
                <c:pt idx="20">
                  <c:v>164.3</c:v>
                </c:pt>
                <c:pt idx="21">
                  <c:v>360.6</c:v>
                </c:pt>
                <c:pt idx="22">
                  <c:v>350.2</c:v>
                </c:pt>
                <c:pt idx="23">
                  <c:v>341.29999999999995</c:v>
                </c:pt>
                <c:pt idx="24">
                  <c:v>132.69999999999999</c:v>
                </c:pt>
                <c:pt idx="25">
                  <c:v>189.5</c:v>
                </c:pt>
                <c:pt idx="26">
                  <c:v>376.6</c:v>
                </c:pt>
                <c:pt idx="27">
                  <c:v>350.2</c:v>
                </c:pt>
                <c:pt idx="28">
                  <c:v>333.4</c:v>
                </c:pt>
                <c:pt idx="29">
                  <c:v>227.3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7964664"/>
        <c:axId val="987958784"/>
        <c:axId val="989595840"/>
      </c:bar3DChart>
      <c:catAx>
        <c:axId val="98796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587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8795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7964664"/>
        <c:crossesAt val="1"/>
        <c:crossBetween val="between"/>
      </c:valAx>
      <c:serAx>
        <c:axId val="98959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9879587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'Jun16'!$C$54:$AG$54</c:f>
              <c:numCache>
                <c:formatCode>0.0</c:formatCode>
                <c:ptCount val="31"/>
                <c:pt idx="0">
                  <c:v>57.6</c:v>
                </c:pt>
                <c:pt idx="1">
                  <c:v>38.700000000000003</c:v>
                </c:pt>
                <c:pt idx="2">
                  <c:v>35.4</c:v>
                </c:pt>
                <c:pt idx="3">
                  <c:v>43.5</c:v>
                </c:pt>
                <c:pt idx="4">
                  <c:v>77.2</c:v>
                </c:pt>
                <c:pt idx="5">
                  <c:v>106.8</c:v>
                </c:pt>
                <c:pt idx="6">
                  <c:v>71.2</c:v>
                </c:pt>
                <c:pt idx="7">
                  <c:v>42.1</c:v>
                </c:pt>
                <c:pt idx="8">
                  <c:v>69.099999999999994</c:v>
                </c:pt>
                <c:pt idx="9">
                  <c:v>95.7</c:v>
                </c:pt>
                <c:pt idx="10">
                  <c:v>45.2</c:v>
                </c:pt>
                <c:pt idx="11">
                  <c:v>45.1</c:v>
                </c:pt>
                <c:pt idx="12">
                  <c:v>52.2</c:v>
                </c:pt>
                <c:pt idx="13">
                  <c:v>51.2</c:v>
                </c:pt>
                <c:pt idx="14">
                  <c:v>73.400000000000006</c:v>
                </c:pt>
                <c:pt idx="15">
                  <c:v>27.6</c:v>
                </c:pt>
                <c:pt idx="16">
                  <c:v>94.4</c:v>
                </c:pt>
                <c:pt idx="17">
                  <c:v>39.1</c:v>
                </c:pt>
                <c:pt idx="18">
                  <c:v>52.4</c:v>
                </c:pt>
                <c:pt idx="19">
                  <c:v>95.9</c:v>
                </c:pt>
                <c:pt idx="20">
                  <c:v>50.7</c:v>
                </c:pt>
                <c:pt idx="21">
                  <c:v>106.4</c:v>
                </c:pt>
                <c:pt idx="22">
                  <c:v>102.6</c:v>
                </c:pt>
                <c:pt idx="23">
                  <c:v>99.6</c:v>
                </c:pt>
                <c:pt idx="24">
                  <c:v>38.299999999999997</c:v>
                </c:pt>
                <c:pt idx="25">
                  <c:v>56.9</c:v>
                </c:pt>
                <c:pt idx="26">
                  <c:v>111.3</c:v>
                </c:pt>
                <c:pt idx="27">
                  <c:v>103</c:v>
                </c:pt>
                <c:pt idx="28">
                  <c:v>99.2</c:v>
                </c:pt>
                <c:pt idx="29">
                  <c:v>66.5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'Jun16'!$C$55:$AG$55</c:f>
              <c:numCache>
                <c:formatCode>0.0</c:formatCode>
                <c:ptCount val="31"/>
                <c:pt idx="0">
                  <c:v>56.8</c:v>
                </c:pt>
                <c:pt idx="1">
                  <c:v>38.5</c:v>
                </c:pt>
                <c:pt idx="2">
                  <c:v>34.700000000000003</c:v>
                </c:pt>
                <c:pt idx="3">
                  <c:v>42.8</c:v>
                </c:pt>
                <c:pt idx="4">
                  <c:v>75.8</c:v>
                </c:pt>
                <c:pt idx="5">
                  <c:v>104.3</c:v>
                </c:pt>
                <c:pt idx="6">
                  <c:v>70.5</c:v>
                </c:pt>
                <c:pt idx="7">
                  <c:v>41.4</c:v>
                </c:pt>
                <c:pt idx="8">
                  <c:v>68.3</c:v>
                </c:pt>
                <c:pt idx="9">
                  <c:v>95.7</c:v>
                </c:pt>
                <c:pt idx="10">
                  <c:v>44.2</c:v>
                </c:pt>
                <c:pt idx="11">
                  <c:v>42.8</c:v>
                </c:pt>
                <c:pt idx="12">
                  <c:v>51.3</c:v>
                </c:pt>
                <c:pt idx="13">
                  <c:v>49.4</c:v>
                </c:pt>
                <c:pt idx="14">
                  <c:v>72.900000000000006</c:v>
                </c:pt>
                <c:pt idx="15">
                  <c:v>27.1</c:v>
                </c:pt>
                <c:pt idx="16">
                  <c:v>92.6</c:v>
                </c:pt>
                <c:pt idx="17">
                  <c:v>38.5</c:v>
                </c:pt>
                <c:pt idx="18">
                  <c:v>51.7</c:v>
                </c:pt>
                <c:pt idx="19">
                  <c:v>95.4</c:v>
                </c:pt>
                <c:pt idx="20">
                  <c:v>46.9</c:v>
                </c:pt>
                <c:pt idx="21">
                  <c:v>103.8</c:v>
                </c:pt>
                <c:pt idx="22">
                  <c:v>100.4</c:v>
                </c:pt>
                <c:pt idx="23">
                  <c:v>98.5</c:v>
                </c:pt>
                <c:pt idx="24">
                  <c:v>37.700000000000003</c:v>
                </c:pt>
                <c:pt idx="25">
                  <c:v>55.9</c:v>
                </c:pt>
                <c:pt idx="26">
                  <c:v>109.1</c:v>
                </c:pt>
                <c:pt idx="27">
                  <c:v>100.3</c:v>
                </c:pt>
                <c:pt idx="28">
                  <c:v>96.6</c:v>
                </c:pt>
                <c:pt idx="29">
                  <c:v>65.8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'Jun16'!$C$56:$AG$56</c:f>
              <c:numCache>
                <c:formatCode>0.0</c:formatCode>
                <c:ptCount val="31"/>
                <c:pt idx="0">
                  <c:v>55.9</c:v>
                </c:pt>
                <c:pt idx="1">
                  <c:v>37.700000000000003</c:v>
                </c:pt>
                <c:pt idx="2">
                  <c:v>34</c:v>
                </c:pt>
                <c:pt idx="3">
                  <c:v>42.1</c:v>
                </c:pt>
                <c:pt idx="4">
                  <c:v>74.7</c:v>
                </c:pt>
                <c:pt idx="5">
                  <c:v>99.2</c:v>
                </c:pt>
                <c:pt idx="6">
                  <c:v>68.099999999999994</c:v>
                </c:pt>
                <c:pt idx="7">
                  <c:v>40.299999999999997</c:v>
                </c:pt>
                <c:pt idx="8">
                  <c:v>64.7</c:v>
                </c:pt>
                <c:pt idx="9">
                  <c:v>94.1</c:v>
                </c:pt>
                <c:pt idx="10">
                  <c:v>43.3</c:v>
                </c:pt>
                <c:pt idx="11">
                  <c:v>42.1</c:v>
                </c:pt>
                <c:pt idx="12">
                  <c:v>49.9</c:v>
                </c:pt>
                <c:pt idx="13">
                  <c:v>48.4</c:v>
                </c:pt>
                <c:pt idx="14">
                  <c:v>71.099999999999994</c:v>
                </c:pt>
                <c:pt idx="15">
                  <c:v>26.7</c:v>
                </c:pt>
                <c:pt idx="16">
                  <c:v>87</c:v>
                </c:pt>
                <c:pt idx="17">
                  <c:v>37.9</c:v>
                </c:pt>
                <c:pt idx="18">
                  <c:v>50.8</c:v>
                </c:pt>
                <c:pt idx="19">
                  <c:v>92.2</c:v>
                </c:pt>
                <c:pt idx="20">
                  <c:v>44.9</c:v>
                </c:pt>
                <c:pt idx="21">
                  <c:v>99.4</c:v>
                </c:pt>
                <c:pt idx="22">
                  <c:v>96.3</c:v>
                </c:pt>
                <c:pt idx="23">
                  <c:v>93.8</c:v>
                </c:pt>
                <c:pt idx="24">
                  <c:v>37.1</c:v>
                </c:pt>
                <c:pt idx="25">
                  <c:v>51.4</c:v>
                </c:pt>
                <c:pt idx="26">
                  <c:v>104.1</c:v>
                </c:pt>
                <c:pt idx="27">
                  <c:v>96</c:v>
                </c:pt>
                <c:pt idx="28">
                  <c:v>91.7</c:v>
                </c:pt>
                <c:pt idx="29">
                  <c:v>63.7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'Jun16'!$C$57:$AG$57</c:f>
              <c:numCache>
                <c:formatCode>0.0</c:formatCode>
                <c:ptCount val="31"/>
                <c:pt idx="0">
                  <c:v>28.3</c:v>
                </c:pt>
                <c:pt idx="1">
                  <c:v>18.899999999999999</c:v>
                </c:pt>
                <c:pt idx="2">
                  <c:v>16.8</c:v>
                </c:pt>
                <c:pt idx="3">
                  <c:v>21.8</c:v>
                </c:pt>
                <c:pt idx="4">
                  <c:v>35.5</c:v>
                </c:pt>
                <c:pt idx="5">
                  <c:v>54.3</c:v>
                </c:pt>
                <c:pt idx="6">
                  <c:v>39.1</c:v>
                </c:pt>
                <c:pt idx="7">
                  <c:v>20.100000000000001</c:v>
                </c:pt>
                <c:pt idx="8">
                  <c:v>28.7</c:v>
                </c:pt>
                <c:pt idx="9">
                  <c:v>52.2</c:v>
                </c:pt>
                <c:pt idx="10">
                  <c:v>21.7</c:v>
                </c:pt>
                <c:pt idx="11">
                  <c:v>23.8</c:v>
                </c:pt>
                <c:pt idx="12">
                  <c:v>23.9</c:v>
                </c:pt>
                <c:pt idx="13">
                  <c:v>23.9</c:v>
                </c:pt>
                <c:pt idx="14">
                  <c:v>35.6</c:v>
                </c:pt>
                <c:pt idx="15">
                  <c:v>13.3</c:v>
                </c:pt>
                <c:pt idx="16">
                  <c:v>41.9</c:v>
                </c:pt>
                <c:pt idx="17">
                  <c:v>20.6</c:v>
                </c:pt>
                <c:pt idx="18">
                  <c:v>24.4</c:v>
                </c:pt>
                <c:pt idx="19">
                  <c:v>49.8</c:v>
                </c:pt>
                <c:pt idx="20">
                  <c:v>21.8</c:v>
                </c:pt>
                <c:pt idx="21">
                  <c:v>51</c:v>
                </c:pt>
                <c:pt idx="22">
                  <c:v>50.9</c:v>
                </c:pt>
                <c:pt idx="23">
                  <c:v>49.4</c:v>
                </c:pt>
                <c:pt idx="24">
                  <c:v>19.600000000000001</c:v>
                </c:pt>
                <c:pt idx="25">
                  <c:v>25.3</c:v>
                </c:pt>
                <c:pt idx="26">
                  <c:v>52.1</c:v>
                </c:pt>
                <c:pt idx="27">
                  <c:v>50.9</c:v>
                </c:pt>
                <c:pt idx="28">
                  <c:v>45.9</c:v>
                </c:pt>
                <c:pt idx="29">
                  <c:v>31.3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223696"/>
        <c:axId val="930227616"/>
      </c:barChart>
      <c:catAx>
        <c:axId val="93022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7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30227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369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'Jul16'!$C$3:$AG$3</c:f>
              <c:numCache>
                <c:formatCode>0.0</c:formatCode>
                <c:ptCount val="31"/>
                <c:pt idx="0">
                  <c:v>52</c:v>
                </c:pt>
                <c:pt idx="1">
                  <c:v>25</c:v>
                </c:pt>
                <c:pt idx="2">
                  <c:v>52.5</c:v>
                </c:pt>
                <c:pt idx="3">
                  <c:v>52.3</c:v>
                </c:pt>
                <c:pt idx="4">
                  <c:v>51.2</c:v>
                </c:pt>
                <c:pt idx="5">
                  <c:v>51.5</c:v>
                </c:pt>
                <c:pt idx="6">
                  <c:v>46.2</c:v>
                </c:pt>
                <c:pt idx="7">
                  <c:v>51.6</c:v>
                </c:pt>
                <c:pt idx="8">
                  <c:v>49.3</c:v>
                </c:pt>
                <c:pt idx="9">
                  <c:v>41.4</c:v>
                </c:pt>
                <c:pt idx="10">
                  <c:v>48.7</c:v>
                </c:pt>
                <c:pt idx="11">
                  <c:v>31.2</c:v>
                </c:pt>
                <c:pt idx="12">
                  <c:v>32</c:v>
                </c:pt>
                <c:pt idx="13">
                  <c:v>44.1</c:v>
                </c:pt>
                <c:pt idx="14">
                  <c:v>52.5</c:v>
                </c:pt>
                <c:pt idx="15">
                  <c:v>45</c:v>
                </c:pt>
                <c:pt idx="16">
                  <c:v>43.1</c:v>
                </c:pt>
                <c:pt idx="17">
                  <c:v>42.7</c:v>
                </c:pt>
                <c:pt idx="18">
                  <c:v>42.4</c:v>
                </c:pt>
                <c:pt idx="19">
                  <c:v>41.8</c:v>
                </c:pt>
                <c:pt idx="20">
                  <c:v>48.3</c:v>
                </c:pt>
                <c:pt idx="21">
                  <c:v>51.6</c:v>
                </c:pt>
                <c:pt idx="22">
                  <c:v>52</c:v>
                </c:pt>
                <c:pt idx="23">
                  <c:v>50.5</c:v>
                </c:pt>
                <c:pt idx="24">
                  <c:v>52</c:v>
                </c:pt>
                <c:pt idx="25">
                  <c:v>52.1</c:v>
                </c:pt>
                <c:pt idx="26">
                  <c:v>51.8</c:v>
                </c:pt>
                <c:pt idx="27">
                  <c:v>51.8</c:v>
                </c:pt>
                <c:pt idx="28">
                  <c:v>46.2</c:v>
                </c:pt>
                <c:pt idx="29">
                  <c:v>48.6</c:v>
                </c:pt>
                <c:pt idx="30">
                  <c:v>50.7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'Jul16'!$C$4:$AG$4</c:f>
              <c:numCache>
                <c:formatCode>General</c:formatCode>
                <c:ptCount val="31"/>
                <c:pt idx="0">
                  <c:v>295.3</c:v>
                </c:pt>
                <c:pt idx="1">
                  <c:v>66.3</c:v>
                </c:pt>
                <c:pt idx="2">
                  <c:v>359.6</c:v>
                </c:pt>
                <c:pt idx="3">
                  <c:v>362.3</c:v>
                </c:pt>
                <c:pt idx="4">
                  <c:v>280.79999999999995</c:v>
                </c:pt>
                <c:pt idx="5">
                  <c:v>341.6</c:v>
                </c:pt>
                <c:pt idx="6">
                  <c:v>348.4</c:v>
                </c:pt>
                <c:pt idx="7">
                  <c:v>311.10000000000002</c:v>
                </c:pt>
                <c:pt idx="8">
                  <c:v>344.2</c:v>
                </c:pt>
                <c:pt idx="9">
                  <c:v>334.4</c:v>
                </c:pt>
                <c:pt idx="10">
                  <c:v>208.1</c:v>
                </c:pt>
                <c:pt idx="11">
                  <c:v>67.3</c:v>
                </c:pt>
                <c:pt idx="12">
                  <c:v>100.7</c:v>
                </c:pt>
                <c:pt idx="13">
                  <c:v>124.10000000000001</c:v>
                </c:pt>
                <c:pt idx="14">
                  <c:v>222.5</c:v>
                </c:pt>
                <c:pt idx="15">
                  <c:v>373.9</c:v>
                </c:pt>
                <c:pt idx="16">
                  <c:v>351.5</c:v>
                </c:pt>
                <c:pt idx="17">
                  <c:v>342.90000000000003</c:v>
                </c:pt>
                <c:pt idx="18">
                  <c:v>342.2</c:v>
                </c:pt>
                <c:pt idx="19">
                  <c:v>325.39999999999998</c:v>
                </c:pt>
                <c:pt idx="20">
                  <c:v>258.5</c:v>
                </c:pt>
                <c:pt idx="21">
                  <c:v>182.20000000000002</c:v>
                </c:pt>
                <c:pt idx="22">
                  <c:v>193.6</c:v>
                </c:pt>
                <c:pt idx="23">
                  <c:v>288.2</c:v>
                </c:pt>
                <c:pt idx="24">
                  <c:v>232.79999999999998</c:v>
                </c:pt>
                <c:pt idx="25">
                  <c:v>215.1</c:v>
                </c:pt>
                <c:pt idx="26">
                  <c:v>238.5</c:v>
                </c:pt>
                <c:pt idx="27">
                  <c:v>281.7</c:v>
                </c:pt>
                <c:pt idx="28">
                  <c:v>325</c:v>
                </c:pt>
                <c:pt idx="29">
                  <c:v>199.10000000000002</c:v>
                </c:pt>
                <c:pt idx="30">
                  <c:v>156.60000000000002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224480"/>
        <c:axId val="930227224"/>
        <c:axId val="989597112"/>
      </c:bar3DChart>
      <c:catAx>
        <c:axId val="9302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722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3022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4480"/>
        <c:crossesAt val="1"/>
        <c:crossBetween val="between"/>
      </c:valAx>
      <c:serAx>
        <c:axId val="989597112"/>
        <c:scaling>
          <c:orientation val="minMax"/>
        </c:scaling>
        <c:delete val="1"/>
        <c:axPos val="b"/>
        <c:majorTickMark val="out"/>
        <c:minorTickMark val="none"/>
        <c:tickLblPos val="nextTo"/>
        <c:crossAx val="93022722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'Jul16'!$C$54:$AG$54</c:f>
              <c:numCache>
                <c:formatCode>0.0</c:formatCode>
                <c:ptCount val="31"/>
                <c:pt idx="0">
                  <c:v>87</c:v>
                </c:pt>
                <c:pt idx="1">
                  <c:v>19.3</c:v>
                </c:pt>
                <c:pt idx="2">
                  <c:v>106.9</c:v>
                </c:pt>
                <c:pt idx="3">
                  <c:v>106.6</c:v>
                </c:pt>
                <c:pt idx="4">
                  <c:v>81.599999999999994</c:v>
                </c:pt>
                <c:pt idx="5">
                  <c:v>99.8</c:v>
                </c:pt>
                <c:pt idx="6">
                  <c:v>101.9</c:v>
                </c:pt>
                <c:pt idx="7">
                  <c:v>92.9</c:v>
                </c:pt>
                <c:pt idx="8">
                  <c:v>101.4</c:v>
                </c:pt>
                <c:pt idx="9">
                  <c:v>98</c:v>
                </c:pt>
                <c:pt idx="10">
                  <c:v>59.5</c:v>
                </c:pt>
                <c:pt idx="11">
                  <c:v>19.899999999999999</c:v>
                </c:pt>
                <c:pt idx="12">
                  <c:v>29.3</c:v>
                </c:pt>
                <c:pt idx="13">
                  <c:v>37.5</c:v>
                </c:pt>
                <c:pt idx="14">
                  <c:v>66.8</c:v>
                </c:pt>
                <c:pt idx="15">
                  <c:v>107</c:v>
                </c:pt>
                <c:pt idx="16">
                  <c:v>103.4</c:v>
                </c:pt>
                <c:pt idx="17">
                  <c:v>100.5</c:v>
                </c:pt>
                <c:pt idx="18">
                  <c:v>100.6</c:v>
                </c:pt>
                <c:pt idx="19">
                  <c:v>93.4</c:v>
                </c:pt>
                <c:pt idx="20">
                  <c:v>75.099999999999994</c:v>
                </c:pt>
                <c:pt idx="21">
                  <c:v>56.1</c:v>
                </c:pt>
                <c:pt idx="22">
                  <c:v>56.3</c:v>
                </c:pt>
                <c:pt idx="23">
                  <c:v>83.5</c:v>
                </c:pt>
                <c:pt idx="24">
                  <c:v>69.8</c:v>
                </c:pt>
                <c:pt idx="25">
                  <c:v>61.7</c:v>
                </c:pt>
                <c:pt idx="26">
                  <c:v>69.3</c:v>
                </c:pt>
                <c:pt idx="27">
                  <c:v>81.599999999999994</c:v>
                </c:pt>
                <c:pt idx="28">
                  <c:v>95.7</c:v>
                </c:pt>
                <c:pt idx="29">
                  <c:v>55.7</c:v>
                </c:pt>
                <c:pt idx="30">
                  <c:v>45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'Jul16'!$C$55:$AG$55</c:f>
              <c:numCache>
                <c:formatCode>0.0</c:formatCode>
                <c:ptCount val="31"/>
                <c:pt idx="0">
                  <c:v>84.1</c:v>
                </c:pt>
                <c:pt idx="1">
                  <c:v>18.899999999999999</c:v>
                </c:pt>
                <c:pt idx="2">
                  <c:v>104.1</c:v>
                </c:pt>
                <c:pt idx="3">
                  <c:v>104.1</c:v>
                </c:pt>
                <c:pt idx="4">
                  <c:v>80.099999999999994</c:v>
                </c:pt>
                <c:pt idx="5">
                  <c:v>98.7</c:v>
                </c:pt>
                <c:pt idx="6">
                  <c:v>100.4</c:v>
                </c:pt>
                <c:pt idx="7">
                  <c:v>91.2</c:v>
                </c:pt>
                <c:pt idx="8">
                  <c:v>99.3</c:v>
                </c:pt>
                <c:pt idx="9">
                  <c:v>96.5</c:v>
                </c:pt>
                <c:pt idx="10">
                  <c:v>58.9</c:v>
                </c:pt>
                <c:pt idx="11">
                  <c:v>19.5</c:v>
                </c:pt>
                <c:pt idx="12">
                  <c:v>28.7</c:v>
                </c:pt>
                <c:pt idx="13">
                  <c:v>36.700000000000003</c:v>
                </c:pt>
                <c:pt idx="14">
                  <c:v>64.400000000000006</c:v>
                </c:pt>
                <c:pt idx="15">
                  <c:v>104.6</c:v>
                </c:pt>
                <c:pt idx="16">
                  <c:v>101.1</c:v>
                </c:pt>
                <c:pt idx="17">
                  <c:v>98.8</c:v>
                </c:pt>
                <c:pt idx="18">
                  <c:v>98.5</c:v>
                </c:pt>
                <c:pt idx="19">
                  <c:v>94</c:v>
                </c:pt>
                <c:pt idx="20">
                  <c:v>74</c:v>
                </c:pt>
                <c:pt idx="21">
                  <c:v>54.8</c:v>
                </c:pt>
                <c:pt idx="22">
                  <c:v>55.6</c:v>
                </c:pt>
                <c:pt idx="23">
                  <c:v>83.6</c:v>
                </c:pt>
                <c:pt idx="24">
                  <c:v>68.7</c:v>
                </c:pt>
                <c:pt idx="25">
                  <c:v>61.3</c:v>
                </c:pt>
                <c:pt idx="26">
                  <c:v>68.7</c:v>
                </c:pt>
                <c:pt idx="27">
                  <c:v>80.599999999999994</c:v>
                </c:pt>
                <c:pt idx="28">
                  <c:v>94.1</c:v>
                </c:pt>
                <c:pt idx="29">
                  <c:v>54.8</c:v>
                </c:pt>
                <c:pt idx="30">
                  <c:v>44.9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'Jul16'!$C$56:$AG$56</c:f>
              <c:numCache>
                <c:formatCode>0.0</c:formatCode>
                <c:ptCount val="31"/>
                <c:pt idx="0">
                  <c:v>80.400000000000006</c:v>
                </c:pt>
                <c:pt idx="1">
                  <c:v>18.5</c:v>
                </c:pt>
                <c:pt idx="2">
                  <c:v>98.6</c:v>
                </c:pt>
                <c:pt idx="3">
                  <c:v>99.3</c:v>
                </c:pt>
                <c:pt idx="4">
                  <c:v>77.099999999999994</c:v>
                </c:pt>
                <c:pt idx="5">
                  <c:v>93.8</c:v>
                </c:pt>
                <c:pt idx="6">
                  <c:v>95.1</c:v>
                </c:pt>
                <c:pt idx="7">
                  <c:v>85.9</c:v>
                </c:pt>
                <c:pt idx="8">
                  <c:v>94.2</c:v>
                </c:pt>
                <c:pt idx="9">
                  <c:v>90.9</c:v>
                </c:pt>
                <c:pt idx="10">
                  <c:v>56.8</c:v>
                </c:pt>
                <c:pt idx="11">
                  <c:v>18.899999999999999</c:v>
                </c:pt>
                <c:pt idx="12">
                  <c:v>28</c:v>
                </c:pt>
                <c:pt idx="13">
                  <c:v>34</c:v>
                </c:pt>
                <c:pt idx="14">
                  <c:v>61.4</c:v>
                </c:pt>
                <c:pt idx="15">
                  <c:v>99.3</c:v>
                </c:pt>
                <c:pt idx="16">
                  <c:v>95.8</c:v>
                </c:pt>
                <c:pt idx="17">
                  <c:v>93.3</c:v>
                </c:pt>
                <c:pt idx="18">
                  <c:v>93.2</c:v>
                </c:pt>
                <c:pt idx="19">
                  <c:v>89</c:v>
                </c:pt>
                <c:pt idx="20">
                  <c:v>72.099999999999994</c:v>
                </c:pt>
                <c:pt idx="21">
                  <c:v>49</c:v>
                </c:pt>
                <c:pt idx="22">
                  <c:v>54</c:v>
                </c:pt>
                <c:pt idx="23">
                  <c:v>80.2</c:v>
                </c:pt>
                <c:pt idx="24">
                  <c:v>63.2</c:v>
                </c:pt>
                <c:pt idx="25">
                  <c:v>60.1</c:v>
                </c:pt>
                <c:pt idx="26">
                  <c:v>66.599999999999994</c:v>
                </c:pt>
                <c:pt idx="27">
                  <c:v>76.8</c:v>
                </c:pt>
                <c:pt idx="28">
                  <c:v>88.1</c:v>
                </c:pt>
                <c:pt idx="29">
                  <c:v>53.8</c:v>
                </c:pt>
                <c:pt idx="30">
                  <c:v>44.2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'Jul16'!$C$57:$AG$57</c:f>
              <c:numCache>
                <c:formatCode>0.0</c:formatCode>
                <c:ptCount val="31"/>
                <c:pt idx="0">
                  <c:v>43.8</c:v>
                </c:pt>
                <c:pt idx="1">
                  <c:v>9.6</c:v>
                </c:pt>
                <c:pt idx="2">
                  <c:v>50</c:v>
                </c:pt>
                <c:pt idx="3">
                  <c:v>52.3</c:v>
                </c:pt>
                <c:pt idx="4">
                  <c:v>42</c:v>
                </c:pt>
                <c:pt idx="5">
                  <c:v>49.3</c:v>
                </c:pt>
                <c:pt idx="6">
                  <c:v>51</c:v>
                </c:pt>
                <c:pt idx="7">
                  <c:v>41.1</c:v>
                </c:pt>
                <c:pt idx="8">
                  <c:v>49.3</c:v>
                </c:pt>
                <c:pt idx="9">
                  <c:v>49</c:v>
                </c:pt>
                <c:pt idx="10">
                  <c:v>32.9</c:v>
                </c:pt>
                <c:pt idx="11">
                  <c:v>9</c:v>
                </c:pt>
                <c:pt idx="12">
                  <c:v>14.7</c:v>
                </c:pt>
                <c:pt idx="13">
                  <c:v>15.9</c:v>
                </c:pt>
                <c:pt idx="14">
                  <c:v>29.9</c:v>
                </c:pt>
                <c:pt idx="15">
                  <c:v>63</c:v>
                </c:pt>
                <c:pt idx="16">
                  <c:v>51.2</c:v>
                </c:pt>
                <c:pt idx="17">
                  <c:v>50.3</c:v>
                </c:pt>
                <c:pt idx="18">
                  <c:v>49.9</c:v>
                </c:pt>
                <c:pt idx="19">
                  <c:v>49</c:v>
                </c:pt>
                <c:pt idx="20">
                  <c:v>37.299999999999997</c:v>
                </c:pt>
                <c:pt idx="21">
                  <c:v>22.3</c:v>
                </c:pt>
                <c:pt idx="22">
                  <c:v>27.7</c:v>
                </c:pt>
                <c:pt idx="23">
                  <c:v>40.9</c:v>
                </c:pt>
                <c:pt idx="24">
                  <c:v>31.1</c:v>
                </c:pt>
                <c:pt idx="25">
                  <c:v>32</c:v>
                </c:pt>
                <c:pt idx="26">
                  <c:v>33.9</c:v>
                </c:pt>
                <c:pt idx="27">
                  <c:v>42.7</c:v>
                </c:pt>
                <c:pt idx="28">
                  <c:v>47.1</c:v>
                </c:pt>
                <c:pt idx="29">
                  <c:v>34.799999999999997</c:v>
                </c:pt>
                <c:pt idx="30">
                  <c:v>22.5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222912"/>
        <c:axId val="930228008"/>
      </c:barChart>
      <c:catAx>
        <c:axId val="9302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8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30228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291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'Aug16'!$C$3:$AG$3</c:f>
              <c:numCache>
                <c:formatCode>0.0</c:formatCode>
                <c:ptCount val="31"/>
                <c:pt idx="0">
                  <c:v>50.7</c:v>
                </c:pt>
                <c:pt idx="1">
                  <c:v>45.4</c:v>
                </c:pt>
                <c:pt idx="2">
                  <c:v>49.4</c:v>
                </c:pt>
                <c:pt idx="3">
                  <c:v>51.3</c:v>
                </c:pt>
                <c:pt idx="4">
                  <c:v>39.5</c:v>
                </c:pt>
                <c:pt idx="5">
                  <c:v>52.8</c:v>
                </c:pt>
                <c:pt idx="6">
                  <c:v>44.4</c:v>
                </c:pt>
                <c:pt idx="7">
                  <c:v>41.2</c:v>
                </c:pt>
                <c:pt idx="8">
                  <c:v>26.1</c:v>
                </c:pt>
                <c:pt idx="9">
                  <c:v>52.9</c:v>
                </c:pt>
                <c:pt idx="10">
                  <c:v>44.9</c:v>
                </c:pt>
                <c:pt idx="11">
                  <c:v>43.9</c:v>
                </c:pt>
                <c:pt idx="12">
                  <c:v>41.2</c:v>
                </c:pt>
                <c:pt idx="13">
                  <c:v>40</c:v>
                </c:pt>
                <c:pt idx="14">
                  <c:v>47.9</c:v>
                </c:pt>
                <c:pt idx="15">
                  <c:v>39.799999999999997</c:v>
                </c:pt>
                <c:pt idx="16">
                  <c:v>48.3</c:v>
                </c:pt>
                <c:pt idx="17">
                  <c:v>51.1</c:v>
                </c:pt>
                <c:pt idx="18">
                  <c:v>50.1</c:v>
                </c:pt>
                <c:pt idx="19">
                  <c:v>24.2</c:v>
                </c:pt>
                <c:pt idx="20">
                  <c:v>47.1</c:v>
                </c:pt>
                <c:pt idx="21">
                  <c:v>41.5</c:v>
                </c:pt>
                <c:pt idx="22">
                  <c:v>40.1</c:v>
                </c:pt>
                <c:pt idx="23">
                  <c:v>39.200000000000003</c:v>
                </c:pt>
                <c:pt idx="24">
                  <c:v>38.6</c:v>
                </c:pt>
                <c:pt idx="25">
                  <c:v>38.5</c:v>
                </c:pt>
                <c:pt idx="26">
                  <c:v>39</c:v>
                </c:pt>
                <c:pt idx="27">
                  <c:v>40.1</c:v>
                </c:pt>
                <c:pt idx="28">
                  <c:v>39.299999999999997</c:v>
                </c:pt>
                <c:pt idx="29">
                  <c:v>49.1</c:v>
                </c:pt>
                <c:pt idx="30">
                  <c:v>48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'Aug16'!$C$4:$AG$4</c:f>
              <c:numCache>
                <c:formatCode>General</c:formatCode>
                <c:ptCount val="31"/>
                <c:pt idx="0">
                  <c:v>297.8</c:v>
                </c:pt>
                <c:pt idx="1">
                  <c:v>161.6</c:v>
                </c:pt>
                <c:pt idx="2">
                  <c:v>308.7</c:v>
                </c:pt>
                <c:pt idx="3">
                  <c:v>206.29999999999998</c:v>
                </c:pt>
                <c:pt idx="4">
                  <c:v>137.1</c:v>
                </c:pt>
                <c:pt idx="5">
                  <c:v>268.09999999999997</c:v>
                </c:pt>
                <c:pt idx="6">
                  <c:v>324.20000000000005</c:v>
                </c:pt>
                <c:pt idx="7">
                  <c:v>307.70000000000005</c:v>
                </c:pt>
                <c:pt idx="8">
                  <c:v>90.5</c:v>
                </c:pt>
                <c:pt idx="9">
                  <c:v>166.70000000000002</c:v>
                </c:pt>
                <c:pt idx="10">
                  <c:v>329</c:v>
                </c:pt>
                <c:pt idx="11">
                  <c:v>296</c:v>
                </c:pt>
                <c:pt idx="12">
                  <c:v>308.7</c:v>
                </c:pt>
                <c:pt idx="13">
                  <c:v>302.09999999999997</c:v>
                </c:pt>
                <c:pt idx="14">
                  <c:v>250.9</c:v>
                </c:pt>
                <c:pt idx="15">
                  <c:v>293.90000000000003</c:v>
                </c:pt>
                <c:pt idx="16">
                  <c:v>243.8</c:v>
                </c:pt>
                <c:pt idx="17">
                  <c:v>118.89999999999999</c:v>
                </c:pt>
                <c:pt idx="18">
                  <c:v>237</c:v>
                </c:pt>
                <c:pt idx="19">
                  <c:v>72.600000000000009</c:v>
                </c:pt>
                <c:pt idx="20">
                  <c:v>289.5</c:v>
                </c:pt>
                <c:pt idx="21">
                  <c:v>306</c:v>
                </c:pt>
                <c:pt idx="22">
                  <c:v>296.5</c:v>
                </c:pt>
                <c:pt idx="23">
                  <c:v>288.5</c:v>
                </c:pt>
                <c:pt idx="24">
                  <c:v>281</c:v>
                </c:pt>
                <c:pt idx="25">
                  <c:v>280.09999999999997</c:v>
                </c:pt>
                <c:pt idx="26">
                  <c:v>258.7</c:v>
                </c:pt>
                <c:pt idx="27">
                  <c:v>256.39999999999998</c:v>
                </c:pt>
                <c:pt idx="28">
                  <c:v>101.2</c:v>
                </c:pt>
                <c:pt idx="29">
                  <c:v>150.6</c:v>
                </c:pt>
                <c:pt idx="30">
                  <c:v>228.3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224872"/>
        <c:axId val="930223304"/>
        <c:axId val="989602200"/>
      </c:bar3DChart>
      <c:catAx>
        <c:axId val="93022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33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3022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4872"/>
        <c:crossesAt val="1"/>
        <c:crossBetween val="between"/>
      </c:valAx>
      <c:serAx>
        <c:axId val="98960220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2233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'Aug16'!$C$54:$AG$54</c:f>
              <c:numCache>
                <c:formatCode>0.0</c:formatCode>
                <c:ptCount val="31"/>
                <c:pt idx="0">
                  <c:v>87.7</c:v>
                </c:pt>
                <c:pt idx="1">
                  <c:v>46.4</c:v>
                </c:pt>
                <c:pt idx="2">
                  <c:v>91.8</c:v>
                </c:pt>
                <c:pt idx="3">
                  <c:v>56.7</c:v>
                </c:pt>
                <c:pt idx="4">
                  <c:v>40.5</c:v>
                </c:pt>
                <c:pt idx="5">
                  <c:v>79.099999999999994</c:v>
                </c:pt>
                <c:pt idx="6">
                  <c:v>95.3</c:v>
                </c:pt>
                <c:pt idx="7">
                  <c:v>89</c:v>
                </c:pt>
                <c:pt idx="8">
                  <c:v>26.1</c:v>
                </c:pt>
                <c:pt idx="9">
                  <c:v>47.5</c:v>
                </c:pt>
                <c:pt idx="10">
                  <c:v>96.8</c:v>
                </c:pt>
                <c:pt idx="11">
                  <c:v>90</c:v>
                </c:pt>
                <c:pt idx="12">
                  <c:v>90.9</c:v>
                </c:pt>
                <c:pt idx="13">
                  <c:v>88.9</c:v>
                </c:pt>
                <c:pt idx="14">
                  <c:v>70.7</c:v>
                </c:pt>
                <c:pt idx="15">
                  <c:v>85.2</c:v>
                </c:pt>
                <c:pt idx="16">
                  <c:v>70.599999999999994</c:v>
                </c:pt>
                <c:pt idx="17">
                  <c:v>34.5</c:v>
                </c:pt>
                <c:pt idx="18">
                  <c:v>67.900000000000006</c:v>
                </c:pt>
                <c:pt idx="19">
                  <c:v>21.1</c:v>
                </c:pt>
                <c:pt idx="20">
                  <c:v>87.5</c:v>
                </c:pt>
                <c:pt idx="21">
                  <c:v>90.1</c:v>
                </c:pt>
                <c:pt idx="22">
                  <c:v>87.4</c:v>
                </c:pt>
                <c:pt idx="23">
                  <c:v>84.8</c:v>
                </c:pt>
                <c:pt idx="24">
                  <c:v>82.6</c:v>
                </c:pt>
                <c:pt idx="25" formatCode="General">
                  <c:v>82.6</c:v>
                </c:pt>
                <c:pt idx="26">
                  <c:v>74.400000000000006</c:v>
                </c:pt>
                <c:pt idx="27">
                  <c:v>73.599999999999994</c:v>
                </c:pt>
                <c:pt idx="28">
                  <c:v>29.4</c:v>
                </c:pt>
                <c:pt idx="29">
                  <c:v>45.3</c:v>
                </c:pt>
                <c:pt idx="30">
                  <c:v>66.400000000000006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'Aug16'!$C$55:$AG$55</c:f>
              <c:numCache>
                <c:formatCode>0.0</c:formatCode>
                <c:ptCount val="31"/>
                <c:pt idx="0">
                  <c:v>86.6</c:v>
                </c:pt>
                <c:pt idx="1">
                  <c:v>46</c:v>
                </c:pt>
                <c:pt idx="2">
                  <c:v>90.2</c:v>
                </c:pt>
                <c:pt idx="3">
                  <c:v>56.9</c:v>
                </c:pt>
                <c:pt idx="4">
                  <c:v>39.9</c:v>
                </c:pt>
                <c:pt idx="5">
                  <c:v>77.5</c:v>
                </c:pt>
                <c:pt idx="6">
                  <c:v>93.9</c:v>
                </c:pt>
                <c:pt idx="7">
                  <c:v>88.7</c:v>
                </c:pt>
                <c:pt idx="8">
                  <c:v>25.8</c:v>
                </c:pt>
                <c:pt idx="9">
                  <c:v>47.3</c:v>
                </c:pt>
                <c:pt idx="10">
                  <c:v>95.6</c:v>
                </c:pt>
                <c:pt idx="11">
                  <c:v>88.2</c:v>
                </c:pt>
                <c:pt idx="12">
                  <c:v>89.6</c:v>
                </c:pt>
                <c:pt idx="13">
                  <c:v>87.8</c:v>
                </c:pt>
                <c:pt idx="14">
                  <c:v>71.099999999999994</c:v>
                </c:pt>
                <c:pt idx="15">
                  <c:v>84.7</c:v>
                </c:pt>
                <c:pt idx="16">
                  <c:v>70.7</c:v>
                </c:pt>
                <c:pt idx="17">
                  <c:v>34.1</c:v>
                </c:pt>
                <c:pt idx="18">
                  <c:v>67.900000000000006</c:v>
                </c:pt>
                <c:pt idx="19">
                  <c:v>20.8</c:v>
                </c:pt>
                <c:pt idx="20">
                  <c:v>86.4</c:v>
                </c:pt>
                <c:pt idx="21">
                  <c:v>88.7</c:v>
                </c:pt>
                <c:pt idx="22">
                  <c:v>86</c:v>
                </c:pt>
                <c:pt idx="23">
                  <c:v>83.7</c:v>
                </c:pt>
                <c:pt idx="24">
                  <c:v>81.599999999999994</c:v>
                </c:pt>
                <c:pt idx="25">
                  <c:v>81.3</c:v>
                </c:pt>
                <c:pt idx="26">
                  <c:v>74.099999999999994</c:v>
                </c:pt>
                <c:pt idx="27">
                  <c:v>74</c:v>
                </c:pt>
                <c:pt idx="28">
                  <c:v>29.1</c:v>
                </c:pt>
                <c:pt idx="29">
                  <c:v>44</c:v>
                </c:pt>
                <c:pt idx="30">
                  <c:v>66.599999999999994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'Aug16'!$C$56:$AG$56</c:f>
              <c:numCache>
                <c:formatCode>0.0</c:formatCode>
                <c:ptCount val="31"/>
                <c:pt idx="0">
                  <c:v>82.3</c:v>
                </c:pt>
                <c:pt idx="1">
                  <c:v>45.1</c:v>
                </c:pt>
                <c:pt idx="2">
                  <c:v>83.4</c:v>
                </c:pt>
                <c:pt idx="3">
                  <c:v>56.6</c:v>
                </c:pt>
                <c:pt idx="4">
                  <c:v>38</c:v>
                </c:pt>
                <c:pt idx="5">
                  <c:v>71.099999999999994</c:v>
                </c:pt>
                <c:pt idx="6">
                  <c:v>87.4</c:v>
                </c:pt>
                <c:pt idx="7">
                  <c:v>83.4</c:v>
                </c:pt>
                <c:pt idx="8">
                  <c:v>25.3</c:v>
                </c:pt>
                <c:pt idx="9">
                  <c:v>46</c:v>
                </c:pt>
                <c:pt idx="10">
                  <c:v>88.1</c:v>
                </c:pt>
                <c:pt idx="11">
                  <c:v>80.5</c:v>
                </c:pt>
                <c:pt idx="12">
                  <c:v>82.4</c:v>
                </c:pt>
                <c:pt idx="13">
                  <c:v>80.599999999999994</c:v>
                </c:pt>
                <c:pt idx="14">
                  <c:v>69.099999999999994</c:v>
                </c:pt>
                <c:pt idx="15">
                  <c:v>79.7</c:v>
                </c:pt>
                <c:pt idx="16">
                  <c:v>68.3</c:v>
                </c:pt>
                <c:pt idx="17">
                  <c:v>33.1</c:v>
                </c:pt>
                <c:pt idx="18">
                  <c:v>65.7</c:v>
                </c:pt>
                <c:pt idx="19">
                  <c:v>20.399999999999999</c:v>
                </c:pt>
                <c:pt idx="20">
                  <c:v>78.599999999999994</c:v>
                </c:pt>
                <c:pt idx="21">
                  <c:v>81.599999999999994</c:v>
                </c:pt>
                <c:pt idx="22">
                  <c:v>78.900000000000006</c:v>
                </c:pt>
                <c:pt idx="23">
                  <c:v>76.8</c:v>
                </c:pt>
                <c:pt idx="24">
                  <c:v>74.8</c:v>
                </c:pt>
                <c:pt idx="25">
                  <c:v>74.599999999999994</c:v>
                </c:pt>
                <c:pt idx="26">
                  <c:v>70</c:v>
                </c:pt>
                <c:pt idx="27">
                  <c:v>69.5</c:v>
                </c:pt>
                <c:pt idx="28">
                  <c:v>28.5</c:v>
                </c:pt>
                <c:pt idx="29">
                  <c:v>40.200000000000003</c:v>
                </c:pt>
                <c:pt idx="30">
                  <c:v>61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'Aug16'!$C$57:$AG$57</c:f>
              <c:numCache>
                <c:formatCode>0.0</c:formatCode>
                <c:ptCount val="31"/>
                <c:pt idx="0">
                  <c:v>41.2</c:v>
                </c:pt>
                <c:pt idx="1">
                  <c:v>24.1</c:v>
                </c:pt>
                <c:pt idx="2">
                  <c:v>43.3</c:v>
                </c:pt>
                <c:pt idx="3">
                  <c:v>36.1</c:v>
                </c:pt>
                <c:pt idx="4">
                  <c:v>18.7</c:v>
                </c:pt>
                <c:pt idx="5">
                  <c:v>40.4</c:v>
                </c:pt>
                <c:pt idx="6">
                  <c:v>47.6</c:v>
                </c:pt>
                <c:pt idx="7">
                  <c:v>46.6</c:v>
                </c:pt>
                <c:pt idx="8">
                  <c:v>13.3</c:v>
                </c:pt>
                <c:pt idx="9">
                  <c:v>25.9</c:v>
                </c:pt>
                <c:pt idx="10">
                  <c:v>48.5</c:v>
                </c:pt>
                <c:pt idx="11">
                  <c:v>37.299999999999997</c:v>
                </c:pt>
                <c:pt idx="12">
                  <c:v>45.8</c:v>
                </c:pt>
                <c:pt idx="13">
                  <c:v>44.8</c:v>
                </c:pt>
                <c:pt idx="14">
                  <c:v>40</c:v>
                </c:pt>
                <c:pt idx="15">
                  <c:v>44.3</c:v>
                </c:pt>
                <c:pt idx="16">
                  <c:v>34.200000000000003</c:v>
                </c:pt>
                <c:pt idx="17">
                  <c:v>17.2</c:v>
                </c:pt>
                <c:pt idx="18">
                  <c:v>35.5</c:v>
                </c:pt>
                <c:pt idx="19">
                  <c:v>10.3</c:v>
                </c:pt>
                <c:pt idx="20">
                  <c:v>37</c:v>
                </c:pt>
                <c:pt idx="21">
                  <c:v>45.6</c:v>
                </c:pt>
                <c:pt idx="22">
                  <c:v>44.2</c:v>
                </c:pt>
                <c:pt idx="23">
                  <c:v>43.2</c:v>
                </c:pt>
                <c:pt idx="24">
                  <c:v>42</c:v>
                </c:pt>
                <c:pt idx="25">
                  <c:v>41.6</c:v>
                </c:pt>
                <c:pt idx="26">
                  <c:v>40.200000000000003</c:v>
                </c:pt>
                <c:pt idx="27">
                  <c:v>39.299999999999997</c:v>
                </c:pt>
                <c:pt idx="28">
                  <c:v>14.2</c:v>
                </c:pt>
                <c:pt idx="29">
                  <c:v>21.1</c:v>
                </c:pt>
                <c:pt idx="30">
                  <c:v>34.299999999999997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229576"/>
        <c:axId val="930225264"/>
      </c:barChart>
      <c:catAx>
        <c:axId val="930229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5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30225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957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'Sep16'!$C$3:$AG$3</c:f>
              <c:numCache>
                <c:formatCode>0.0</c:formatCode>
                <c:ptCount val="31"/>
                <c:pt idx="0">
                  <c:v>44.8</c:v>
                </c:pt>
                <c:pt idx="1">
                  <c:v>39.200000000000003</c:v>
                </c:pt>
                <c:pt idx="2">
                  <c:v>47.4</c:v>
                </c:pt>
                <c:pt idx="3">
                  <c:v>32.4</c:v>
                </c:pt>
                <c:pt idx="4">
                  <c:v>11.4</c:v>
                </c:pt>
                <c:pt idx="5">
                  <c:v>42.4</c:v>
                </c:pt>
                <c:pt idx="6">
                  <c:v>38.5</c:v>
                </c:pt>
                <c:pt idx="7">
                  <c:v>41.4</c:v>
                </c:pt>
                <c:pt idx="8">
                  <c:v>40.4</c:v>
                </c:pt>
                <c:pt idx="9">
                  <c:v>37.200000000000003</c:v>
                </c:pt>
                <c:pt idx="10">
                  <c:v>39.4</c:v>
                </c:pt>
                <c:pt idx="11">
                  <c:v>38.700000000000003</c:v>
                </c:pt>
                <c:pt idx="12">
                  <c:v>36.200000000000003</c:v>
                </c:pt>
                <c:pt idx="13">
                  <c:v>39.5</c:v>
                </c:pt>
                <c:pt idx="14">
                  <c:v>38</c:v>
                </c:pt>
                <c:pt idx="15">
                  <c:v>29.7</c:v>
                </c:pt>
                <c:pt idx="16">
                  <c:v>16.399999999999999</c:v>
                </c:pt>
                <c:pt idx="17">
                  <c:v>24.7</c:v>
                </c:pt>
                <c:pt idx="18">
                  <c:v>34.799999999999997</c:v>
                </c:pt>
                <c:pt idx="19">
                  <c:v>44.2</c:v>
                </c:pt>
                <c:pt idx="20">
                  <c:v>37.9</c:v>
                </c:pt>
                <c:pt idx="21">
                  <c:v>38.4</c:v>
                </c:pt>
                <c:pt idx="22">
                  <c:v>40</c:v>
                </c:pt>
                <c:pt idx="23">
                  <c:v>36.1</c:v>
                </c:pt>
                <c:pt idx="24">
                  <c:v>36.6</c:v>
                </c:pt>
                <c:pt idx="25">
                  <c:v>41.7</c:v>
                </c:pt>
                <c:pt idx="26">
                  <c:v>41.1</c:v>
                </c:pt>
                <c:pt idx="27">
                  <c:v>34.9</c:v>
                </c:pt>
                <c:pt idx="28">
                  <c:v>35.1</c:v>
                </c:pt>
                <c:pt idx="29">
                  <c:v>35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'Sep16'!$C$4:$AG$4</c:f>
              <c:numCache>
                <c:formatCode>General</c:formatCode>
                <c:ptCount val="31"/>
                <c:pt idx="0">
                  <c:v>252.60000000000002</c:v>
                </c:pt>
                <c:pt idx="1">
                  <c:v>261.90000000000003</c:v>
                </c:pt>
                <c:pt idx="2">
                  <c:v>232.2</c:v>
                </c:pt>
                <c:pt idx="3">
                  <c:v>120.30000000000001</c:v>
                </c:pt>
                <c:pt idx="4">
                  <c:v>48.5</c:v>
                </c:pt>
                <c:pt idx="5">
                  <c:v>276.39999999999998</c:v>
                </c:pt>
                <c:pt idx="6">
                  <c:v>266.3</c:v>
                </c:pt>
                <c:pt idx="7">
                  <c:v>256.3</c:v>
                </c:pt>
                <c:pt idx="8">
                  <c:v>258.60000000000002</c:v>
                </c:pt>
                <c:pt idx="9">
                  <c:v>253.4</c:v>
                </c:pt>
                <c:pt idx="10">
                  <c:v>243.5</c:v>
                </c:pt>
                <c:pt idx="11">
                  <c:v>225.3</c:v>
                </c:pt>
                <c:pt idx="12">
                  <c:v>241.6</c:v>
                </c:pt>
                <c:pt idx="13">
                  <c:v>221.6</c:v>
                </c:pt>
                <c:pt idx="14">
                  <c:v>85.2</c:v>
                </c:pt>
                <c:pt idx="15">
                  <c:v>84.5</c:v>
                </c:pt>
                <c:pt idx="16">
                  <c:v>72.100000000000009</c:v>
                </c:pt>
                <c:pt idx="17">
                  <c:v>93.300000000000011</c:v>
                </c:pt>
                <c:pt idx="18">
                  <c:v>114.9</c:v>
                </c:pt>
                <c:pt idx="19">
                  <c:v>150.5</c:v>
                </c:pt>
                <c:pt idx="20">
                  <c:v>139.9</c:v>
                </c:pt>
                <c:pt idx="21">
                  <c:v>230.5</c:v>
                </c:pt>
                <c:pt idx="22">
                  <c:v>186.5</c:v>
                </c:pt>
                <c:pt idx="23">
                  <c:v>229.9</c:v>
                </c:pt>
                <c:pt idx="24">
                  <c:v>218.39999999999998</c:v>
                </c:pt>
                <c:pt idx="25">
                  <c:v>189.6</c:v>
                </c:pt>
                <c:pt idx="26">
                  <c:v>178.1</c:v>
                </c:pt>
                <c:pt idx="27">
                  <c:v>215.8</c:v>
                </c:pt>
                <c:pt idx="28">
                  <c:v>220.1</c:v>
                </c:pt>
                <c:pt idx="29">
                  <c:v>219.6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0226048"/>
        <c:axId val="930226440"/>
        <c:axId val="989593296"/>
      </c:bar3DChart>
      <c:catAx>
        <c:axId val="9302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644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30226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6048"/>
        <c:crossesAt val="1"/>
        <c:crossBetween val="between"/>
      </c:valAx>
      <c:serAx>
        <c:axId val="98959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022644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'Sep16'!$C$54:$AG$54</c:f>
              <c:numCache>
                <c:formatCode>0.0</c:formatCode>
                <c:ptCount val="31"/>
                <c:pt idx="0">
                  <c:v>73.5</c:v>
                </c:pt>
                <c:pt idx="1">
                  <c:v>76.7</c:v>
                </c:pt>
                <c:pt idx="2">
                  <c:v>68</c:v>
                </c:pt>
                <c:pt idx="3">
                  <c:v>34.5</c:v>
                </c:pt>
                <c:pt idx="4">
                  <c:v>14.1</c:v>
                </c:pt>
                <c:pt idx="5">
                  <c:v>81.2</c:v>
                </c:pt>
                <c:pt idx="6">
                  <c:v>78.2</c:v>
                </c:pt>
                <c:pt idx="7">
                  <c:v>75.400000000000006</c:v>
                </c:pt>
                <c:pt idx="8">
                  <c:v>75.7</c:v>
                </c:pt>
                <c:pt idx="9">
                  <c:v>74.599999999999994</c:v>
                </c:pt>
                <c:pt idx="10">
                  <c:v>70.8</c:v>
                </c:pt>
                <c:pt idx="11">
                  <c:v>65.099999999999994</c:v>
                </c:pt>
                <c:pt idx="12">
                  <c:v>70.8</c:v>
                </c:pt>
                <c:pt idx="13">
                  <c:v>64.8</c:v>
                </c:pt>
                <c:pt idx="14">
                  <c:v>24.7</c:v>
                </c:pt>
                <c:pt idx="15">
                  <c:v>25</c:v>
                </c:pt>
                <c:pt idx="16">
                  <c:v>20.8</c:v>
                </c:pt>
                <c:pt idx="17">
                  <c:v>26.9</c:v>
                </c:pt>
                <c:pt idx="18">
                  <c:v>33.6</c:v>
                </c:pt>
                <c:pt idx="19">
                  <c:v>44.4</c:v>
                </c:pt>
                <c:pt idx="20">
                  <c:v>42</c:v>
                </c:pt>
                <c:pt idx="21">
                  <c:v>67.2</c:v>
                </c:pt>
                <c:pt idx="22">
                  <c:v>54.9</c:v>
                </c:pt>
                <c:pt idx="23">
                  <c:v>67.7</c:v>
                </c:pt>
                <c:pt idx="24">
                  <c:v>64.099999999999994</c:v>
                </c:pt>
                <c:pt idx="25">
                  <c:v>55.5</c:v>
                </c:pt>
                <c:pt idx="26">
                  <c:v>54.7</c:v>
                </c:pt>
                <c:pt idx="27">
                  <c:v>63.2</c:v>
                </c:pt>
                <c:pt idx="28">
                  <c:v>65.2</c:v>
                </c:pt>
                <c:pt idx="29">
                  <c:v>65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'Sep16'!$C$55:$AG$55</c:f>
              <c:numCache>
                <c:formatCode>0.0</c:formatCode>
                <c:ptCount val="31"/>
                <c:pt idx="0">
                  <c:v>72.5</c:v>
                </c:pt>
                <c:pt idx="1">
                  <c:v>75.900000000000006</c:v>
                </c:pt>
                <c:pt idx="2">
                  <c:v>66.900000000000006</c:v>
                </c:pt>
                <c:pt idx="3">
                  <c:v>34.299999999999997</c:v>
                </c:pt>
                <c:pt idx="4">
                  <c:v>13.9</c:v>
                </c:pt>
                <c:pt idx="5">
                  <c:v>80.099999999999994</c:v>
                </c:pt>
                <c:pt idx="6">
                  <c:v>77.099999999999994</c:v>
                </c:pt>
                <c:pt idx="7">
                  <c:v>74.3</c:v>
                </c:pt>
                <c:pt idx="8">
                  <c:v>74.7</c:v>
                </c:pt>
                <c:pt idx="9">
                  <c:v>73.599999999999994</c:v>
                </c:pt>
                <c:pt idx="10">
                  <c:v>70.400000000000006</c:v>
                </c:pt>
                <c:pt idx="11">
                  <c:v>65.599999999999994</c:v>
                </c:pt>
                <c:pt idx="12">
                  <c:v>70</c:v>
                </c:pt>
                <c:pt idx="13">
                  <c:v>64.400000000000006</c:v>
                </c:pt>
                <c:pt idx="14">
                  <c:v>24.6</c:v>
                </c:pt>
                <c:pt idx="15">
                  <c:v>24.1</c:v>
                </c:pt>
                <c:pt idx="16">
                  <c:v>20.6</c:v>
                </c:pt>
                <c:pt idx="17">
                  <c:v>26.8</c:v>
                </c:pt>
                <c:pt idx="18">
                  <c:v>33.299999999999997</c:v>
                </c:pt>
                <c:pt idx="19">
                  <c:v>44.2</c:v>
                </c:pt>
                <c:pt idx="20">
                  <c:v>40.9</c:v>
                </c:pt>
                <c:pt idx="21">
                  <c:v>67</c:v>
                </c:pt>
                <c:pt idx="22">
                  <c:v>54.1</c:v>
                </c:pt>
                <c:pt idx="23">
                  <c:v>67</c:v>
                </c:pt>
                <c:pt idx="24">
                  <c:v>63.3</c:v>
                </c:pt>
                <c:pt idx="25">
                  <c:v>55.2</c:v>
                </c:pt>
                <c:pt idx="26">
                  <c:v>53.8</c:v>
                </c:pt>
                <c:pt idx="27">
                  <c:v>62.8</c:v>
                </c:pt>
                <c:pt idx="28">
                  <c:v>64.5</c:v>
                </c:pt>
                <c:pt idx="29">
                  <c:v>64.400000000000006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'Sep16'!$C$56:$AG$56</c:f>
              <c:numCache>
                <c:formatCode>0.0</c:formatCode>
                <c:ptCount val="31"/>
                <c:pt idx="0">
                  <c:v>67.900000000000006</c:v>
                </c:pt>
                <c:pt idx="1">
                  <c:v>70.599999999999994</c:v>
                </c:pt>
                <c:pt idx="2">
                  <c:v>63</c:v>
                </c:pt>
                <c:pt idx="3">
                  <c:v>33.6</c:v>
                </c:pt>
                <c:pt idx="4">
                  <c:v>13.6</c:v>
                </c:pt>
                <c:pt idx="5">
                  <c:v>73.7</c:v>
                </c:pt>
                <c:pt idx="6">
                  <c:v>70.599999999999994</c:v>
                </c:pt>
                <c:pt idx="7">
                  <c:v>68</c:v>
                </c:pt>
                <c:pt idx="8">
                  <c:v>68.900000000000006</c:v>
                </c:pt>
                <c:pt idx="9">
                  <c:v>67.3</c:v>
                </c:pt>
                <c:pt idx="10">
                  <c:v>65.5</c:v>
                </c:pt>
                <c:pt idx="11">
                  <c:v>61.3</c:v>
                </c:pt>
                <c:pt idx="12">
                  <c:v>64.2</c:v>
                </c:pt>
                <c:pt idx="13">
                  <c:v>59.3</c:v>
                </c:pt>
                <c:pt idx="14">
                  <c:v>24</c:v>
                </c:pt>
                <c:pt idx="15">
                  <c:v>23.4</c:v>
                </c:pt>
                <c:pt idx="16">
                  <c:v>20.100000000000001</c:v>
                </c:pt>
                <c:pt idx="17">
                  <c:v>26.2</c:v>
                </c:pt>
                <c:pt idx="18">
                  <c:v>31.6</c:v>
                </c:pt>
                <c:pt idx="19">
                  <c:v>41.9</c:v>
                </c:pt>
                <c:pt idx="20">
                  <c:v>38.1</c:v>
                </c:pt>
                <c:pt idx="21">
                  <c:v>61.9</c:v>
                </c:pt>
                <c:pt idx="22">
                  <c:v>50.7</c:v>
                </c:pt>
                <c:pt idx="23">
                  <c:v>60.8</c:v>
                </c:pt>
                <c:pt idx="24">
                  <c:v>57.9</c:v>
                </c:pt>
                <c:pt idx="25">
                  <c:v>52.3</c:v>
                </c:pt>
                <c:pt idx="26">
                  <c:v>47.6</c:v>
                </c:pt>
                <c:pt idx="27">
                  <c:v>57.3</c:v>
                </c:pt>
                <c:pt idx="28">
                  <c:v>57.5</c:v>
                </c:pt>
                <c:pt idx="29">
                  <c:v>57.3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'Sep16'!$C$57:$AG$57</c:f>
              <c:numCache>
                <c:formatCode>0.0</c:formatCode>
                <c:ptCount val="31"/>
                <c:pt idx="0">
                  <c:v>38.700000000000003</c:v>
                </c:pt>
                <c:pt idx="1">
                  <c:v>38.700000000000003</c:v>
                </c:pt>
                <c:pt idx="2">
                  <c:v>34.299999999999997</c:v>
                </c:pt>
                <c:pt idx="3">
                  <c:v>17.899999999999999</c:v>
                </c:pt>
                <c:pt idx="4">
                  <c:v>6.9</c:v>
                </c:pt>
                <c:pt idx="5">
                  <c:v>41.4</c:v>
                </c:pt>
                <c:pt idx="6">
                  <c:v>40.4</c:v>
                </c:pt>
                <c:pt idx="7">
                  <c:v>38.6</c:v>
                </c:pt>
                <c:pt idx="8">
                  <c:v>39.299999999999997</c:v>
                </c:pt>
                <c:pt idx="9">
                  <c:v>37.9</c:v>
                </c:pt>
                <c:pt idx="10">
                  <c:v>36.799999999999997</c:v>
                </c:pt>
                <c:pt idx="11">
                  <c:v>33.299999999999997</c:v>
                </c:pt>
                <c:pt idx="12">
                  <c:v>36.6</c:v>
                </c:pt>
                <c:pt idx="13">
                  <c:v>33.1</c:v>
                </c:pt>
                <c:pt idx="14">
                  <c:v>11.9</c:v>
                </c:pt>
                <c:pt idx="15">
                  <c:v>12</c:v>
                </c:pt>
                <c:pt idx="16">
                  <c:v>10.6</c:v>
                </c:pt>
                <c:pt idx="17">
                  <c:v>13.4</c:v>
                </c:pt>
                <c:pt idx="18">
                  <c:v>16.399999999999999</c:v>
                </c:pt>
                <c:pt idx="19">
                  <c:v>20</c:v>
                </c:pt>
                <c:pt idx="20">
                  <c:v>18.899999999999999</c:v>
                </c:pt>
                <c:pt idx="21">
                  <c:v>34.4</c:v>
                </c:pt>
                <c:pt idx="22">
                  <c:v>26.8</c:v>
                </c:pt>
                <c:pt idx="23">
                  <c:v>34.4</c:v>
                </c:pt>
                <c:pt idx="24">
                  <c:v>33.1</c:v>
                </c:pt>
                <c:pt idx="25">
                  <c:v>26.6</c:v>
                </c:pt>
                <c:pt idx="26">
                  <c:v>22</c:v>
                </c:pt>
                <c:pt idx="27">
                  <c:v>32.5</c:v>
                </c:pt>
                <c:pt idx="28">
                  <c:v>32.9</c:v>
                </c:pt>
                <c:pt idx="29">
                  <c:v>32.9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229184"/>
        <c:axId val="970740632"/>
      </c:barChart>
      <c:catAx>
        <c:axId val="9302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0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70740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2918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'Okt16'!$C$3:$AG$3</c:f>
              <c:numCache>
                <c:formatCode>0.0</c:formatCode>
                <c:ptCount val="31"/>
                <c:pt idx="0">
                  <c:v>43.4</c:v>
                </c:pt>
                <c:pt idx="1">
                  <c:v>41.6</c:v>
                </c:pt>
                <c:pt idx="2">
                  <c:v>37.5</c:v>
                </c:pt>
                <c:pt idx="3">
                  <c:v>40.6</c:v>
                </c:pt>
                <c:pt idx="4">
                  <c:v>21.9</c:v>
                </c:pt>
                <c:pt idx="5">
                  <c:v>35.4</c:v>
                </c:pt>
                <c:pt idx="6">
                  <c:v>40.6</c:v>
                </c:pt>
                <c:pt idx="7">
                  <c:v>41.3</c:v>
                </c:pt>
                <c:pt idx="8">
                  <c:v>35</c:v>
                </c:pt>
                <c:pt idx="9">
                  <c:v>45.3</c:v>
                </c:pt>
                <c:pt idx="10">
                  <c:v>40.4</c:v>
                </c:pt>
                <c:pt idx="11">
                  <c:v>36.1</c:v>
                </c:pt>
                <c:pt idx="12">
                  <c:v>16.5</c:v>
                </c:pt>
                <c:pt idx="13">
                  <c:v>34.200000000000003</c:v>
                </c:pt>
                <c:pt idx="14">
                  <c:v>42.9</c:v>
                </c:pt>
                <c:pt idx="15">
                  <c:v>34.5</c:v>
                </c:pt>
                <c:pt idx="16">
                  <c:v>8.9</c:v>
                </c:pt>
                <c:pt idx="17">
                  <c:v>36.5</c:v>
                </c:pt>
                <c:pt idx="18">
                  <c:v>28.2</c:v>
                </c:pt>
                <c:pt idx="20">
                  <c:v>19.100000000000001</c:v>
                </c:pt>
                <c:pt idx="21">
                  <c:v>31.3</c:v>
                </c:pt>
                <c:pt idx="22">
                  <c:v>24.2</c:v>
                </c:pt>
                <c:pt idx="23">
                  <c:v>32.700000000000003</c:v>
                </c:pt>
                <c:pt idx="24">
                  <c:v>4.7</c:v>
                </c:pt>
                <c:pt idx="25">
                  <c:v>23.1</c:v>
                </c:pt>
                <c:pt idx="26">
                  <c:v>35.4</c:v>
                </c:pt>
                <c:pt idx="27">
                  <c:v>29.7</c:v>
                </c:pt>
                <c:pt idx="28">
                  <c:v>30.7</c:v>
                </c:pt>
                <c:pt idx="29">
                  <c:v>29.2</c:v>
                </c:pt>
                <c:pt idx="30">
                  <c:v>14.2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'Okt16'!$C$4:$AG$4</c:f>
              <c:numCache>
                <c:formatCode>General</c:formatCode>
                <c:ptCount val="31"/>
                <c:pt idx="0">
                  <c:v>102.99999999999999</c:v>
                </c:pt>
                <c:pt idx="1">
                  <c:v>92.8</c:v>
                </c:pt>
                <c:pt idx="2">
                  <c:v>225.3</c:v>
                </c:pt>
                <c:pt idx="3">
                  <c:v>187.7</c:v>
                </c:pt>
                <c:pt idx="4">
                  <c:v>67.599999999999994</c:v>
                </c:pt>
                <c:pt idx="5">
                  <c:v>207.3</c:v>
                </c:pt>
                <c:pt idx="6">
                  <c:v>110.69999999999999</c:v>
                </c:pt>
                <c:pt idx="7">
                  <c:v>116.4</c:v>
                </c:pt>
                <c:pt idx="8">
                  <c:v>96.1</c:v>
                </c:pt>
                <c:pt idx="9">
                  <c:v>121</c:v>
                </c:pt>
                <c:pt idx="10">
                  <c:v>99.2</c:v>
                </c:pt>
                <c:pt idx="11">
                  <c:v>193.7</c:v>
                </c:pt>
                <c:pt idx="12">
                  <c:v>70.300000000000011</c:v>
                </c:pt>
                <c:pt idx="13">
                  <c:v>84.100000000000009</c:v>
                </c:pt>
                <c:pt idx="14">
                  <c:v>156</c:v>
                </c:pt>
                <c:pt idx="15">
                  <c:v>155.1</c:v>
                </c:pt>
                <c:pt idx="16">
                  <c:v>43</c:v>
                </c:pt>
                <c:pt idx="17">
                  <c:v>76.900000000000006</c:v>
                </c:pt>
                <c:pt idx="18">
                  <c:v>82.399999999999991</c:v>
                </c:pt>
                <c:pt idx="19" formatCode="0">
                  <c:v>147</c:v>
                </c:pt>
                <c:pt idx="20">
                  <c:v>87</c:v>
                </c:pt>
                <c:pt idx="21">
                  <c:v>176.5</c:v>
                </c:pt>
                <c:pt idx="22">
                  <c:v>48.8</c:v>
                </c:pt>
                <c:pt idx="23">
                  <c:v>132.80000000000001</c:v>
                </c:pt>
                <c:pt idx="24">
                  <c:v>18.399999999999999</c:v>
                </c:pt>
                <c:pt idx="25">
                  <c:v>47.4</c:v>
                </c:pt>
                <c:pt idx="26">
                  <c:v>120.8</c:v>
                </c:pt>
                <c:pt idx="27">
                  <c:v>160.19999999999999</c:v>
                </c:pt>
                <c:pt idx="28">
                  <c:v>143.5</c:v>
                </c:pt>
                <c:pt idx="29">
                  <c:v>123.00000000000001</c:v>
                </c:pt>
                <c:pt idx="30">
                  <c:v>49.8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738672"/>
        <c:axId val="970747688"/>
        <c:axId val="989609832"/>
      </c:bar3DChart>
      <c:catAx>
        <c:axId val="97073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768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70747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38672"/>
        <c:crossesAt val="1"/>
        <c:crossBetween val="between"/>
      </c:valAx>
      <c:serAx>
        <c:axId val="989609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7074768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768558951965066E-2"/>
          <c:y val="0.10546895116605981"/>
          <c:w val="0.80087336244541485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'Jul14'!$C$56:$AG$56</c:f>
              <c:numCache>
                <c:formatCode>0.0</c:formatCode>
                <c:ptCount val="31"/>
                <c:pt idx="0">
                  <c:v>91.7</c:v>
                </c:pt>
                <c:pt idx="1">
                  <c:v>25.3</c:v>
                </c:pt>
                <c:pt idx="2">
                  <c:v>108.6</c:v>
                </c:pt>
                <c:pt idx="3">
                  <c:v>61.7</c:v>
                </c:pt>
                <c:pt idx="4">
                  <c:v>81.400000000000006</c:v>
                </c:pt>
                <c:pt idx="5">
                  <c:v>69.099999999999994</c:v>
                </c:pt>
                <c:pt idx="6">
                  <c:v>50.4</c:v>
                </c:pt>
                <c:pt idx="7">
                  <c:v>20.7</c:v>
                </c:pt>
                <c:pt idx="8">
                  <c:v>31.2</c:v>
                </c:pt>
                <c:pt idx="9">
                  <c:v>23.9</c:v>
                </c:pt>
                <c:pt idx="10">
                  <c:v>40.1</c:v>
                </c:pt>
                <c:pt idx="11">
                  <c:v>69.400000000000006</c:v>
                </c:pt>
                <c:pt idx="12">
                  <c:v>78.2</c:v>
                </c:pt>
                <c:pt idx="13">
                  <c:v>73.2</c:v>
                </c:pt>
                <c:pt idx="14">
                  <c:v>101.6</c:v>
                </c:pt>
                <c:pt idx="15">
                  <c:v>102.6</c:v>
                </c:pt>
                <c:pt idx="16">
                  <c:v>102</c:v>
                </c:pt>
                <c:pt idx="17">
                  <c:v>101.5</c:v>
                </c:pt>
                <c:pt idx="18">
                  <c:v>80.599999999999994</c:v>
                </c:pt>
                <c:pt idx="19">
                  <c:v>35.200000000000003</c:v>
                </c:pt>
                <c:pt idx="20">
                  <c:v>48.1</c:v>
                </c:pt>
                <c:pt idx="21">
                  <c:v>27.4</c:v>
                </c:pt>
                <c:pt idx="22">
                  <c:v>71.5</c:v>
                </c:pt>
                <c:pt idx="23">
                  <c:v>82.1</c:v>
                </c:pt>
                <c:pt idx="24">
                  <c:v>84.5</c:v>
                </c:pt>
                <c:pt idx="25">
                  <c:v>34.4</c:v>
                </c:pt>
                <c:pt idx="26">
                  <c:v>71.2</c:v>
                </c:pt>
                <c:pt idx="27">
                  <c:v>53</c:v>
                </c:pt>
                <c:pt idx="28">
                  <c:v>55.6</c:v>
                </c:pt>
                <c:pt idx="29">
                  <c:v>28.7</c:v>
                </c:pt>
                <c:pt idx="30">
                  <c:v>82.4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'Jul14'!$C$57:$AG$57</c:f>
              <c:numCache>
                <c:formatCode>0.0</c:formatCode>
                <c:ptCount val="31"/>
                <c:pt idx="0">
                  <c:v>89.8</c:v>
                </c:pt>
                <c:pt idx="1">
                  <c:v>22.5</c:v>
                </c:pt>
                <c:pt idx="2">
                  <c:v>106.2</c:v>
                </c:pt>
                <c:pt idx="3">
                  <c:v>60.7</c:v>
                </c:pt>
                <c:pt idx="4">
                  <c:v>78.2</c:v>
                </c:pt>
                <c:pt idx="5">
                  <c:v>68.2</c:v>
                </c:pt>
                <c:pt idx="6">
                  <c:v>49.9</c:v>
                </c:pt>
                <c:pt idx="7">
                  <c:v>20.2</c:v>
                </c:pt>
                <c:pt idx="8">
                  <c:v>30.7</c:v>
                </c:pt>
                <c:pt idx="9">
                  <c:v>23.4</c:v>
                </c:pt>
                <c:pt idx="10">
                  <c:v>39.5</c:v>
                </c:pt>
                <c:pt idx="11">
                  <c:v>68.8</c:v>
                </c:pt>
                <c:pt idx="12">
                  <c:v>76</c:v>
                </c:pt>
                <c:pt idx="13">
                  <c:v>72</c:v>
                </c:pt>
                <c:pt idx="14">
                  <c:v>99</c:v>
                </c:pt>
                <c:pt idx="15">
                  <c:v>100.3</c:v>
                </c:pt>
                <c:pt idx="16">
                  <c:v>99.7</c:v>
                </c:pt>
                <c:pt idx="17">
                  <c:v>99.5</c:v>
                </c:pt>
                <c:pt idx="18">
                  <c:v>80.3</c:v>
                </c:pt>
                <c:pt idx="19">
                  <c:v>34.200000000000003</c:v>
                </c:pt>
                <c:pt idx="20">
                  <c:v>47.5</c:v>
                </c:pt>
                <c:pt idx="21">
                  <c:v>26.9</c:v>
                </c:pt>
                <c:pt idx="22">
                  <c:v>71.599999999999994</c:v>
                </c:pt>
                <c:pt idx="23">
                  <c:v>81.3</c:v>
                </c:pt>
                <c:pt idx="24">
                  <c:v>84.9</c:v>
                </c:pt>
                <c:pt idx="25">
                  <c:v>33.799999999999997</c:v>
                </c:pt>
                <c:pt idx="26">
                  <c:v>70.8</c:v>
                </c:pt>
                <c:pt idx="27">
                  <c:v>53</c:v>
                </c:pt>
                <c:pt idx="28">
                  <c:v>55.2</c:v>
                </c:pt>
                <c:pt idx="29">
                  <c:v>28.3</c:v>
                </c:pt>
                <c:pt idx="30">
                  <c:v>80.7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'Jul14'!$C$58:$AG$58</c:f>
              <c:numCache>
                <c:formatCode>0.0</c:formatCode>
                <c:ptCount val="31"/>
                <c:pt idx="0">
                  <c:v>88.2</c:v>
                </c:pt>
                <c:pt idx="1">
                  <c:v>22.1</c:v>
                </c:pt>
                <c:pt idx="2">
                  <c:v>102.4</c:v>
                </c:pt>
                <c:pt idx="3">
                  <c:v>57.4</c:v>
                </c:pt>
                <c:pt idx="4">
                  <c:v>73</c:v>
                </c:pt>
                <c:pt idx="5">
                  <c:v>68</c:v>
                </c:pt>
                <c:pt idx="6">
                  <c:v>49.8</c:v>
                </c:pt>
                <c:pt idx="7">
                  <c:v>19.899999999999999</c:v>
                </c:pt>
                <c:pt idx="8">
                  <c:v>30</c:v>
                </c:pt>
                <c:pt idx="9">
                  <c:v>23.1</c:v>
                </c:pt>
                <c:pt idx="10">
                  <c:v>38.799999999999997</c:v>
                </c:pt>
                <c:pt idx="11">
                  <c:v>67.7</c:v>
                </c:pt>
                <c:pt idx="12">
                  <c:v>72.099999999999994</c:v>
                </c:pt>
                <c:pt idx="13">
                  <c:v>69.599999999999994</c:v>
                </c:pt>
                <c:pt idx="14">
                  <c:v>94.3</c:v>
                </c:pt>
                <c:pt idx="15">
                  <c:v>95.4</c:v>
                </c:pt>
                <c:pt idx="16">
                  <c:v>95.2</c:v>
                </c:pt>
                <c:pt idx="17">
                  <c:v>94.6</c:v>
                </c:pt>
                <c:pt idx="18">
                  <c:v>78.599999999999994</c:v>
                </c:pt>
                <c:pt idx="19">
                  <c:v>34</c:v>
                </c:pt>
                <c:pt idx="20">
                  <c:v>46.9</c:v>
                </c:pt>
                <c:pt idx="21">
                  <c:v>26.5</c:v>
                </c:pt>
                <c:pt idx="22">
                  <c:v>70.2</c:v>
                </c:pt>
                <c:pt idx="23">
                  <c:v>76.5</c:v>
                </c:pt>
                <c:pt idx="24">
                  <c:v>83.1</c:v>
                </c:pt>
                <c:pt idx="25">
                  <c:v>33.200000000000003</c:v>
                </c:pt>
                <c:pt idx="26">
                  <c:v>67.7</c:v>
                </c:pt>
                <c:pt idx="27">
                  <c:v>52.9</c:v>
                </c:pt>
                <c:pt idx="28">
                  <c:v>54</c:v>
                </c:pt>
                <c:pt idx="29">
                  <c:v>27.6</c:v>
                </c:pt>
                <c:pt idx="30">
                  <c:v>76.599999999999994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'Jul14'!$C$59:$AG$59</c:f>
              <c:numCache>
                <c:formatCode>0.0</c:formatCode>
                <c:ptCount val="31"/>
                <c:pt idx="0">
                  <c:v>51</c:v>
                </c:pt>
                <c:pt idx="1">
                  <c:v>11.2</c:v>
                </c:pt>
                <c:pt idx="2">
                  <c:v>54.7</c:v>
                </c:pt>
                <c:pt idx="3">
                  <c:v>29.4</c:v>
                </c:pt>
                <c:pt idx="4">
                  <c:v>36.9</c:v>
                </c:pt>
                <c:pt idx="5">
                  <c:v>41.9</c:v>
                </c:pt>
                <c:pt idx="6">
                  <c:v>28.1</c:v>
                </c:pt>
                <c:pt idx="7">
                  <c:v>10.199999999999999</c:v>
                </c:pt>
                <c:pt idx="8">
                  <c:v>15</c:v>
                </c:pt>
                <c:pt idx="9">
                  <c:v>11.9</c:v>
                </c:pt>
                <c:pt idx="10">
                  <c:v>19.2</c:v>
                </c:pt>
                <c:pt idx="11">
                  <c:v>32.799999999999997</c:v>
                </c:pt>
                <c:pt idx="12">
                  <c:v>34.200000000000003</c:v>
                </c:pt>
                <c:pt idx="13">
                  <c:v>36.799999999999997</c:v>
                </c:pt>
                <c:pt idx="14">
                  <c:v>48.2</c:v>
                </c:pt>
                <c:pt idx="15">
                  <c:v>50.5</c:v>
                </c:pt>
                <c:pt idx="16">
                  <c:v>51.8</c:v>
                </c:pt>
                <c:pt idx="17">
                  <c:v>51.7</c:v>
                </c:pt>
                <c:pt idx="18">
                  <c:v>44.7</c:v>
                </c:pt>
                <c:pt idx="19">
                  <c:v>18.3</c:v>
                </c:pt>
                <c:pt idx="20">
                  <c:v>24.7</c:v>
                </c:pt>
                <c:pt idx="21">
                  <c:v>13.5</c:v>
                </c:pt>
                <c:pt idx="22">
                  <c:v>37.700000000000003</c:v>
                </c:pt>
                <c:pt idx="23">
                  <c:v>36.9</c:v>
                </c:pt>
                <c:pt idx="24">
                  <c:v>48.1</c:v>
                </c:pt>
                <c:pt idx="25">
                  <c:v>16.600000000000001</c:v>
                </c:pt>
                <c:pt idx="26">
                  <c:v>32.6</c:v>
                </c:pt>
                <c:pt idx="27">
                  <c:v>32.700000000000003</c:v>
                </c:pt>
                <c:pt idx="28">
                  <c:v>26.8</c:v>
                </c:pt>
                <c:pt idx="29">
                  <c:v>13.7</c:v>
                </c:pt>
                <c:pt idx="30">
                  <c:v>38.799999999999997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090624"/>
        <c:axId val="832091016"/>
      </c:barChart>
      <c:catAx>
        <c:axId val="8320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2091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32091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209062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861810755616076"/>
          <c:y val="0.28700945992022897"/>
          <c:w val="0.9911504424778762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'Okt16'!$C$54:$AG$54</c:f>
              <c:numCache>
                <c:formatCode>0.0</c:formatCode>
                <c:ptCount val="31"/>
                <c:pt idx="0">
                  <c:v>29.7</c:v>
                </c:pt>
                <c:pt idx="1">
                  <c:v>27.1</c:v>
                </c:pt>
                <c:pt idx="2">
                  <c:v>66.8</c:v>
                </c:pt>
                <c:pt idx="3">
                  <c:v>55.4</c:v>
                </c:pt>
                <c:pt idx="4">
                  <c:v>20.100000000000001</c:v>
                </c:pt>
                <c:pt idx="5">
                  <c:v>60.7</c:v>
                </c:pt>
                <c:pt idx="6">
                  <c:v>32.799999999999997</c:v>
                </c:pt>
                <c:pt idx="7">
                  <c:v>32.5</c:v>
                </c:pt>
                <c:pt idx="8">
                  <c:v>28.5</c:v>
                </c:pt>
                <c:pt idx="9">
                  <c:v>36</c:v>
                </c:pt>
                <c:pt idx="10">
                  <c:v>29.2</c:v>
                </c:pt>
                <c:pt idx="11">
                  <c:v>57</c:v>
                </c:pt>
                <c:pt idx="12">
                  <c:v>20.3</c:v>
                </c:pt>
                <c:pt idx="13">
                  <c:v>24.3</c:v>
                </c:pt>
                <c:pt idx="14">
                  <c:v>47.7</c:v>
                </c:pt>
                <c:pt idx="15">
                  <c:v>44.4</c:v>
                </c:pt>
                <c:pt idx="16">
                  <c:v>12.4</c:v>
                </c:pt>
                <c:pt idx="17">
                  <c:v>23.1</c:v>
                </c:pt>
                <c:pt idx="18">
                  <c:v>23.7</c:v>
                </c:pt>
                <c:pt idx="19">
                  <c:v>42.28033980582525</c:v>
                </c:pt>
                <c:pt idx="20">
                  <c:v>26.8</c:v>
                </c:pt>
                <c:pt idx="21">
                  <c:v>53.1</c:v>
                </c:pt>
                <c:pt idx="22">
                  <c:v>14.1</c:v>
                </c:pt>
                <c:pt idx="23">
                  <c:v>39.4</c:v>
                </c:pt>
                <c:pt idx="24">
                  <c:v>5.3</c:v>
                </c:pt>
                <c:pt idx="25">
                  <c:v>13.8</c:v>
                </c:pt>
                <c:pt idx="26">
                  <c:v>37.5</c:v>
                </c:pt>
                <c:pt idx="27">
                  <c:v>48.6</c:v>
                </c:pt>
                <c:pt idx="28">
                  <c:v>44.7</c:v>
                </c:pt>
                <c:pt idx="29">
                  <c:v>38.6</c:v>
                </c:pt>
                <c:pt idx="30">
                  <c:v>14.4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'Okt16'!$C$55:$AG$55</c:f>
              <c:numCache>
                <c:formatCode>0.0</c:formatCode>
                <c:ptCount val="31"/>
                <c:pt idx="0">
                  <c:v>29.6</c:v>
                </c:pt>
                <c:pt idx="1">
                  <c:v>26.9</c:v>
                </c:pt>
                <c:pt idx="2">
                  <c:v>66.400000000000006</c:v>
                </c:pt>
                <c:pt idx="3">
                  <c:v>55.2</c:v>
                </c:pt>
                <c:pt idx="4">
                  <c:v>20</c:v>
                </c:pt>
                <c:pt idx="5">
                  <c:v>61.1</c:v>
                </c:pt>
                <c:pt idx="6">
                  <c:v>32.799999999999997</c:v>
                </c:pt>
                <c:pt idx="7">
                  <c:v>32.700000000000003</c:v>
                </c:pt>
                <c:pt idx="8">
                  <c:v>28.4</c:v>
                </c:pt>
                <c:pt idx="9">
                  <c:v>35.9</c:v>
                </c:pt>
                <c:pt idx="10">
                  <c:v>29.2</c:v>
                </c:pt>
                <c:pt idx="11">
                  <c:v>57.6</c:v>
                </c:pt>
                <c:pt idx="12">
                  <c:v>20.100000000000001</c:v>
                </c:pt>
                <c:pt idx="13">
                  <c:v>24.3</c:v>
                </c:pt>
                <c:pt idx="14">
                  <c:v>48</c:v>
                </c:pt>
                <c:pt idx="15">
                  <c:v>45</c:v>
                </c:pt>
                <c:pt idx="16">
                  <c:v>12.3</c:v>
                </c:pt>
                <c:pt idx="17">
                  <c:v>22.7</c:v>
                </c:pt>
                <c:pt idx="18">
                  <c:v>23.6</c:v>
                </c:pt>
                <c:pt idx="19">
                  <c:v>42.101941747572823</c:v>
                </c:pt>
                <c:pt idx="20">
                  <c:v>26.8</c:v>
                </c:pt>
                <c:pt idx="21">
                  <c:v>53.5</c:v>
                </c:pt>
                <c:pt idx="22">
                  <c:v>14</c:v>
                </c:pt>
                <c:pt idx="23">
                  <c:v>39.6</c:v>
                </c:pt>
                <c:pt idx="24">
                  <c:v>5.2</c:v>
                </c:pt>
                <c:pt idx="25">
                  <c:v>13.7</c:v>
                </c:pt>
                <c:pt idx="26">
                  <c:v>37.5</c:v>
                </c:pt>
                <c:pt idx="27">
                  <c:v>49.1</c:v>
                </c:pt>
                <c:pt idx="28">
                  <c:v>44.9</c:v>
                </c:pt>
                <c:pt idx="29">
                  <c:v>38.700000000000003</c:v>
                </c:pt>
                <c:pt idx="30">
                  <c:v>14.4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'Okt16'!$C$56:$AG$56</c:f>
              <c:numCache>
                <c:formatCode>0.0</c:formatCode>
                <c:ptCount val="31"/>
                <c:pt idx="0">
                  <c:v>28.9</c:v>
                </c:pt>
                <c:pt idx="1">
                  <c:v>25.6</c:v>
                </c:pt>
                <c:pt idx="2">
                  <c:v>58.8</c:v>
                </c:pt>
                <c:pt idx="3">
                  <c:v>49.1</c:v>
                </c:pt>
                <c:pt idx="4">
                  <c:v>18.399999999999999</c:v>
                </c:pt>
                <c:pt idx="5">
                  <c:v>55</c:v>
                </c:pt>
                <c:pt idx="6">
                  <c:v>30.8</c:v>
                </c:pt>
                <c:pt idx="7">
                  <c:v>32.299999999999997</c:v>
                </c:pt>
                <c:pt idx="8">
                  <c:v>26.4</c:v>
                </c:pt>
                <c:pt idx="9">
                  <c:v>32.799999999999997</c:v>
                </c:pt>
                <c:pt idx="10">
                  <c:v>27.4</c:v>
                </c:pt>
                <c:pt idx="11">
                  <c:v>51.5</c:v>
                </c:pt>
                <c:pt idx="12">
                  <c:v>19.7</c:v>
                </c:pt>
                <c:pt idx="13">
                  <c:v>23.6</c:v>
                </c:pt>
                <c:pt idx="14">
                  <c:v>41.6</c:v>
                </c:pt>
                <c:pt idx="15">
                  <c:v>42.3</c:v>
                </c:pt>
                <c:pt idx="16">
                  <c:v>12</c:v>
                </c:pt>
                <c:pt idx="17">
                  <c:v>21.2</c:v>
                </c:pt>
                <c:pt idx="18">
                  <c:v>22.9</c:v>
                </c:pt>
                <c:pt idx="19">
                  <c:v>40.853155339805831</c:v>
                </c:pt>
                <c:pt idx="20">
                  <c:v>22.7</c:v>
                </c:pt>
                <c:pt idx="21">
                  <c:v>46.5</c:v>
                </c:pt>
                <c:pt idx="22">
                  <c:v>13.7</c:v>
                </c:pt>
                <c:pt idx="23">
                  <c:v>36.700000000000003</c:v>
                </c:pt>
                <c:pt idx="24">
                  <c:v>5.0999999999999996</c:v>
                </c:pt>
                <c:pt idx="25">
                  <c:v>13.3</c:v>
                </c:pt>
                <c:pt idx="26">
                  <c:v>31.6</c:v>
                </c:pt>
                <c:pt idx="27">
                  <c:v>42.5</c:v>
                </c:pt>
                <c:pt idx="28">
                  <c:v>38.5</c:v>
                </c:pt>
                <c:pt idx="29">
                  <c:v>32.799999999999997</c:v>
                </c:pt>
                <c:pt idx="30">
                  <c:v>14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'Okt16'!$C$57:$AG$57</c:f>
              <c:numCache>
                <c:formatCode>0.0</c:formatCode>
                <c:ptCount val="31"/>
                <c:pt idx="0">
                  <c:v>14.8</c:v>
                </c:pt>
                <c:pt idx="1">
                  <c:v>13.2</c:v>
                </c:pt>
                <c:pt idx="2">
                  <c:v>33.299999999999997</c:v>
                </c:pt>
                <c:pt idx="3">
                  <c:v>28</c:v>
                </c:pt>
                <c:pt idx="4">
                  <c:v>9.1</c:v>
                </c:pt>
                <c:pt idx="5">
                  <c:v>30.5</c:v>
                </c:pt>
                <c:pt idx="6">
                  <c:v>14.3</c:v>
                </c:pt>
                <c:pt idx="7">
                  <c:v>18.899999999999999</c:v>
                </c:pt>
                <c:pt idx="8">
                  <c:v>12.8</c:v>
                </c:pt>
                <c:pt idx="9">
                  <c:v>16.3</c:v>
                </c:pt>
                <c:pt idx="10">
                  <c:v>13.4</c:v>
                </c:pt>
                <c:pt idx="11">
                  <c:v>27.6</c:v>
                </c:pt>
                <c:pt idx="12">
                  <c:v>10.199999999999999</c:v>
                </c:pt>
                <c:pt idx="13">
                  <c:v>11.9</c:v>
                </c:pt>
                <c:pt idx="14">
                  <c:v>18.7</c:v>
                </c:pt>
                <c:pt idx="15">
                  <c:v>23.4</c:v>
                </c:pt>
                <c:pt idx="16">
                  <c:v>6.3</c:v>
                </c:pt>
                <c:pt idx="17">
                  <c:v>9.9</c:v>
                </c:pt>
                <c:pt idx="18">
                  <c:v>12.2</c:v>
                </c:pt>
                <c:pt idx="19">
                  <c:v>21.764563106796118</c:v>
                </c:pt>
                <c:pt idx="20">
                  <c:v>10.7</c:v>
                </c:pt>
                <c:pt idx="21">
                  <c:v>23.4</c:v>
                </c:pt>
                <c:pt idx="22">
                  <c:v>7</c:v>
                </c:pt>
                <c:pt idx="23">
                  <c:v>17.100000000000001</c:v>
                </c:pt>
                <c:pt idx="24">
                  <c:v>2.8</c:v>
                </c:pt>
                <c:pt idx="25">
                  <c:v>6.6</c:v>
                </c:pt>
                <c:pt idx="26">
                  <c:v>14.2</c:v>
                </c:pt>
                <c:pt idx="27">
                  <c:v>20</c:v>
                </c:pt>
                <c:pt idx="28">
                  <c:v>15.4</c:v>
                </c:pt>
                <c:pt idx="29">
                  <c:v>12.9</c:v>
                </c:pt>
                <c:pt idx="30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744160"/>
        <c:axId val="970741024"/>
      </c:barChart>
      <c:catAx>
        <c:axId val="9707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1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70741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416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'Nov16'!$C$3:$AG$3</c:f>
              <c:numCache>
                <c:formatCode>0.0</c:formatCode>
                <c:ptCount val="31"/>
                <c:pt idx="0">
                  <c:v>35.700000000000003</c:v>
                </c:pt>
                <c:pt idx="1">
                  <c:v>30.9</c:v>
                </c:pt>
                <c:pt idx="2">
                  <c:v>31</c:v>
                </c:pt>
                <c:pt idx="3">
                  <c:v>29.3</c:v>
                </c:pt>
                <c:pt idx="4">
                  <c:v>11.4</c:v>
                </c:pt>
                <c:pt idx="5">
                  <c:v>25.9</c:v>
                </c:pt>
                <c:pt idx="6">
                  <c:v>26.8</c:v>
                </c:pt>
                <c:pt idx="7">
                  <c:v>15.6</c:v>
                </c:pt>
                <c:pt idx="8">
                  <c:v>21.7</c:v>
                </c:pt>
                <c:pt idx="9">
                  <c:v>10.5</c:v>
                </c:pt>
                <c:pt idx="10">
                  <c:v>9.8000000000000007</c:v>
                </c:pt>
                <c:pt idx="11">
                  <c:v>31.3</c:v>
                </c:pt>
                <c:pt idx="12">
                  <c:v>19.600000000000001</c:v>
                </c:pt>
                <c:pt idx="13">
                  <c:v>6.7</c:v>
                </c:pt>
                <c:pt idx="14">
                  <c:v>35.5</c:v>
                </c:pt>
                <c:pt idx="15">
                  <c:v>28.4</c:v>
                </c:pt>
                <c:pt idx="16">
                  <c:v>30.9</c:v>
                </c:pt>
                <c:pt idx="17">
                  <c:v>27.6</c:v>
                </c:pt>
                <c:pt idx="18">
                  <c:v>32.299999999999997</c:v>
                </c:pt>
                <c:pt idx="19">
                  <c:v>25.2</c:v>
                </c:pt>
                <c:pt idx="20">
                  <c:v>14.5</c:v>
                </c:pt>
                <c:pt idx="21">
                  <c:v>26.2</c:v>
                </c:pt>
                <c:pt idx="22">
                  <c:v>9.6999999999999993</c:v>
                </c:pt>
                <c:pt idx="23">
                  <c:v>27.8</c:v>
                </c:pt>
                <c:pt idx="24">
                  <c:v>3.8</c:v>
                </c:pt>
                <c:pt idx="25">
                  <c:v>8</c:v>
                </c:pt>
                <c:pt idx="26">
                  <c:v>24.6</c:v>
                </c:pt>
                <c:pt idx="27">
                  <c:v>25.6</c:v>
                </c:pt>
                <c:pt idx="28">
                  <c:v>24.8</c:v>
                </c:pt>
                <c:pt idx="29">
                  <c:v>25.5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'Nov16'!$C$4:$AG$4</c:f>
              <c:numCache>
                <c:formatCode>General</c:formatCode>
                <c:ptCount val="31"/>
                <c:pt idx="0">
                  <c:v>125.30000000000001</c:v>
                </c:pt>
                <c:pt idx="1">
                  <c:v>97.500000000000014</c:v>
                </c:pt>
                <c:pt idx="2">
                  <c:v>126.30000000000001</c:v>
                </c:pt>
                <c:pt idx="3">
                  <c:v>117.5</c:v>
                </c:pt>
                <c:pt idx="4">
                  <c:v>33.499999999999993</c:v>
                </c:pt>
                <c:pt idx="5">
                  <c:v>37.899999999999991</c:v>
                </c:pt>
                <c:pt idx="6">
                  <c:v>57.900000000000006</c:v>
                </c:pt>
                <c:pt idx="7">
                  <c:v>47</c:v>
                </c:pt>
                <c:pt idx="8">
                  <c:v>56.3</c:v>
                </c:pt>
                <c:pt idx="9">
                  <c:v>35.199999999999996</c:v>
                </c:pt>
                <c:pt idx="10">
                  <c:v>28.599999999999998</c:v>
                </c:pt>
                <c:pt idx="11">
                  <c:v>110.80000000000001</c:v>
                </c:pt>
                <c:pt idx="12">
                  <c:v>61.899999999999991</c:v>
                </c:pt>
                <c:pt idx="13">
                  <c:v>31.799999999999997</c:v>
                </c:pt>
                <c:pt idx="14">
                  <c:v>102.89999999999999</c:v>
                </c:pt>
                <c:pt idx="15">
                  <c:v>66</c:v>
                </c:pt>
                <c:pt idx="16">
                  <c:v>87.8</c:v>
                </c:pt>
                <c:pt idx="17">
                  <c:v>57.7</c:v>
                </c:pt>
                <c:pt idx="18">
                  <c:v>92.300000000000011</c:v>
                </c:pt>
                <c:pt idx="19">
                  <c:v>102.7</c:v>
                </c:pt>
                <c:pt idx="20">
                  <c:v>38.700000000000003</c:v>
                </c:pt>
                <c:pt idx="21">
                  <c:v>70.399999999999991</c:v>
                </c:pt>
                <c:pt idx="22">
                  <c:v>36.799999999999997</c:v>
                </c:pt>
                <c:pt idx="23">
                  <c:v>64.2</c:v>
                </c:pt>
                <c:pt idx="24">
                  <c:v>13.4</c:v>
                </c:pt>
                <c:pt idx="25">
                  <c:v>28.3</c:v>
                </c:pt>
                <c:pt idx="26">
                  <c:v>84.9</c:v>
                </c:pt>
                <c:pt idx="27">
                  <c:v>60.2</c:v>
                </c:pt>
                <c:pt idx="28">
                  <c:v>81.900000000000006</c:v>
                </c:pt>
                <c:pt idx="29">
                  <c:v>76.699999999999989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744552"/>
        <c:axId val="970741416"/>
        <c:axId val="989612376"/>
      </c:bar3DChart>
      <c:catAx>
        <c:axId val="970744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14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70741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4552"/>
        <c:crossesAt val="1"/>
        <c:crossBetween val="between"/>
      </c:valAx>
      <c:serAx>
        <c:axId val="989612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707414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'Nov16'!$C$54:$AG$54</c:f>
              <c:numCache>
                <c:formatCode>0.0</c:formatCode>
                <c:ptCount val="31"/>
                <c:pt idx="0">
                  <c:v>39.6</c:v>
                </c:pt>
                <c:pt idx="1">
                  <c:v>28.2</c:v>
                </c:pt>
                <c:pt idx="2">
                  <c:v>38.700000000000003</c:v>
                </c:pt>
                <c:pt idx="3">
                  <c:v>34.9</c:v>
                </c:pt>
                <c:pt idx="4">
                  <c:v>9.6999999999999993</c:v>
                </c:pt>
                <c:pt idx="5">
                  <c:v>11.2</c:v>
                </c:pt>
                <c:pt idx="6">
                  <c:v>17.100000000000001</c:v>
                </c:pt>
                <c:pt idx="7">
                  <c:v>13.6</c:v>
                </c:pt>
                <c:pt idx="8">
                  <c:v>16.399999999999999</c:v>
                </c:pt>
                <c:pt idx="9">
                  <c:v>10.199999999999999</c:v>
                </c:pt>
                <c:pt idx="10">
                  <c:v>8.1999999999999993</c:v>
                </c:pt>
                <c:pt idx="11">
                  <c:v>33.700000000000003</c:v>
                </c:pt>
                <c:pt idx="12">
                  <c:v>17.7</c:v>
                </c:pt>
                <c:pt idx="13">
                  <c:v>9.1999999999999993</c:v>
                </c:pt>
                <c:pt idx="14">
                  <c:v>31.4</c:v>
                </c:pt>
                <c:pt idx="15">
                  <c:v>19.3</c:v>
                </c:pt>
                <c:pt idx="16">
                  <c:v>27.4</c:v>
                </c:pt>
                <c:pt idx="17">
                  <c:v>17</c:v>
                </c:pt>
                <c:pt idx="18">
                  <c:v>29.3</c:v>
                </c:pt>
                <c:pt idx="19">
                  <c:v>31.6</c:v>
                </c:pt>
                <c:pt idx="20">
                  <c:v>11.3</c:v>
                </c:pt>
                <c:pt idx="21">
                  <c:v>20.7</c:v>
                </c:pt>
                <c:pt idx="22">
                  <c:v>10.7</c:v>
                </c:pt>
                <c:pt idx="23">
                  <c:v>18.8</c:v>
                </c:pt>
                <c:pt idx="24">
                  <c:v>3.8</c:v>
                </c:pt>
                <c:pt idx="25">
                  <c:v>8.1</c:v>
                </c:pt>
                <c:pt idx="26">
                  <c:v>25.8</c:v>
                </c:pt>
                <c:pt idx="27">
                  <c:v>18.100000000000001</c:v>
                </c:pt>
                <c:pt idx="28">
                  <c:v>25.3</c:v>
                </c:pt>
                <c:pt idx="29">
                  <c:v>23.8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'Nov16'!$C$55:$AG$55</c:f>
              <c:numCache>
                <c:formatCode>0.0</c:formatCode>
                <c:ptCount val="31"/>
                <c:pt idx="0">
                  <c:v>39.700000000000003</c:v>
                </c:pt>
                <c:pt idx="1">
                  <c:v>28.5</c:v>
                </c:pt>
                <c:pt idx="2">
                  <c:v>39.1</c:v>
                </c:pt>
                <c:pt idx="3">
                  <c:v>35.4</c:v>
                </c:pt>
                <c:pt idx="4">
                  <c:v>9.6</c:v>
                </c:pt>
                <c:pt idx="5">
                  <c:v>11.1</c:v>
                </c:pt>
                <c:pt idx="6">
                  <c:v>16.8</c:v>
                </c:pt>
                <c:pt idx="7">
                  <c:v>13.5</c:v>
                </c:pt>
                <c:pt idx="8">
                  <c:v>16.2</c:v>
                </c:pt>
                <c:pt idx="9">
                  <c:v>10.1</c:v>
                </c:pt>
                <c:pt idx="10">
                  <c:v>8.6999999999999993</c:v>
                </c:pt>
                <c:pt idx="11">
                  <c:v>34.200000000000003</c:v>
                </c:pt>
                <c:pt idx="12">
                  <c:v>17.7</c:v>
                </c:pt>
                <c:pt idx="13">
                  <c:v>9.1</c:v>
                </c:pt>
                <c:pt idx="14">
                  <c:v>31.6</c:v>
                </c:pt>
                <c:pt idx="15">
                  <c:v>19.3</c:v>
                </c:pt>
                <c:pt idx="16">
                  <c:v>27.4</c:v>
                </c:pt>
                <c:pt idx="17">
                  <c:v>17</c:v>
                </c:pt>
                <c:pt idx="18">
                  <c:v>29.6</c:v>
                </c:pt>
                <c:pt idx="19">
                  <c:v>32.4</c:v>
                </c:pt>
                <c:pt idx="20">
                  <c:v>11.3</c:v>
                </c:pt>
                <c:pt idx="21">
                  <c:v>20.9</c:v>
                </c:pt>
                <c:pt idx="22">
                  <c:v>10.7</c:v>
                </c:pt>
                <c:pt idx="23">
                  <c:v>18.899999999999999</c:v>
                </c:pt>
                <c:pt idx="24">
                  <c:v>3.8</c:v>
                </c:pt>
                <c:pt idx="25">
                  <c:v>8.1</c:v>
                </c:pt>
                <c:pt idx="26">
                  <c:v>26.1</c:v>
                </c:pt>
                <c:pt idx="27">
                  <c:v>18.5</c:v>
                </c:pt>
                <c:pt idx="28">
                  <c:v>25.6</c:v>
                </c:pt>
                <c:pt idx="29">
                  <c:v>24.2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'Nov16'!$C$56:$AG$56</c:f>
              <c:numCache>
                <c:formatCode>0.0</c:formatCode>
                <c:ptCount val="31"/>
                <c:pt idx="0">
                  <c:v>33.4</c:v>
                </c:pt>
                <c:pt idx="1">
                  <c:v>27.6</c:v>
                </c:pt>
                <c:pt idx="2">
                  <c:v>34.5</c:v>
                </c:pt>
                <c:pt idx="3">
                  <c:v>33</c:v>
                </c:pt>
                <c:pt idx="4">
                  <c:v>9.4</c:v>
                </c:pt>
                <c:pt idx="5">
                  <c:v>10.3</c:v>
                </c:pt>
                <c:pt idx="6">
                  <c:v>16.100000000000001</c:v>
                </c:pt>
                <c:pt idx="7">
                  <c:v>13.1</c:v>
                </c:pt>
                <c:pt idx="8">
                  <c:v>16.100000000000001</c:v>
                </c:pt>
                <c:pt idx="9">
                  <c:v>9.8000000000000007</c:v>
                </c:pt>
                <c:pt idx="10">
                  <c:v>7.8</c:v>
                </c:pt>
                <c:pt idx="11">
                  <c:v>30.2</c:v>
                </c:pt>
                <c:pt idx="12">
                  <c:v>17.2</c:v>
                </c:pt>
                <c:pt idx="13">
                  <c:v>8.9</c:v>
                </c:pt>
                <c:pt idx="14">
                  <c:v>28.1</c:v>
                </c:pt>
                <c:pt idx="15">
                  <c:v>18.600000000000001</c:v>
                </c:pt>
                <c:pt idx="16">
                  <c:v>23.5</c:v>
                </c:pt>
                <c:pt idx="17">
                  <c:v>16.100000000000001</c:v>
                </c:pt>
                <c:pt idx="18">
                  <c:v>24.4</c:v>
                </c:pt>
                <c:pt idx="19">
                  <c:v>28.5</c:v>
                </c:pt>
                <c:pt idx="20">
                  <c:v>10.8</c:v>
                </c:pt>
                <c:pt idx="21">
                  <c:v>20.2</c:v>
                </c:pt>
                <c:pt idx="22">
                  <c:v>10.3</c:v>
                </c:pt>
                <c:pt idx="23">
                  <c:v>18</c:v>
                </c:pt>
                <c:pt idx="24">
                  <c:v>3.7</c:v>
                </c:pt>
                <c:pt idx="25">
                  <c:v>7.9</c:v>
                </c:pt>
                <c:pt idx="26">
                  <c:v>24.4</c:v>
                </c:pt>
                <c:pt idx="27">
                  <c:v>17.399999999999999</c:v>
                </c:pt>
                <c:pt idx="28">
                  <c:v>22</c:v>
                </c:pt>
                <c:pt idx="29">
                  <c:v>20.6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'Nov16'!$C$57:$AG$57</c:f>
              <c:numCache>
                <c:formatCode>0.0</c:formatCode>
                <c:ptCount val="31"/>
                <c:pt idx="0">
                  <c:v>12.6</c:v>
                </c:pt>
                <c:pt idx="1">
                  <c:v>13.2</c:v>
                </c:pt>
                <c:pt idx="2">
                  <c:v>14</c:v>
                </c:pt>
                <c:pt idx="3">
                  <c:v>14.2</c:v>
                </c:pt>
                <c:pt idx="4">
                  <c:v>4.8</c:v>
                </c:pt>
                <c:pt idx="5">
                  <c:v>5.3</c:v>
                </c:pt>
                <c:pt idx="6">
                  <c:v>7.9</c:v>
                </c:pt>
                <c:pt idx="7">
                  <c:v>6.8</c:v>
                </c:pt>
                <c:pt idx="8">
                  <c:v>7.6</c:v>
                </c:pt>
                <c:pt idx="9">
                  <c:v>5.0999999999999996</c:v>
                </c:pt>
                <c:pt idx="10">
                  <c:v>3.9</c:v>
                </c:pt>
                <c:pt idx="11">
                  <c:v>12.7</c:v>
                </c:pt>
                <c:pt idx="12">
                  <c:v>9.3000000000000007</c:v>
                </c:pt>
                <c:pt idx="13">
                  <c:v>4.5999999999999996</c:v>
                </c:pt>
                <c:pt idx="14">
                  <c:v>11.8</c:v>
                </c:pt>
                <c:pt idx="15">
                  <c:v>8.8000000000000007</c:v>
                </c:pt>
                <c:pt idx="16">
                  <c:v>9.5</c:v>
                </c:pt>
                <c:pt idx="17">
                  <c:v>7.6</c:v>
                </c:pt>
                <c:pt idx="18">
                  <c:v>9</c:v>
                </c:pt>
                <c:pt idx="19">
                  <c:v>10.199999999999999</c:v>
                </c:pt>
                <c:pt idx="20">
                  <c:v>5.3</c:v>
                </c:pt>
                <c:pt idx="21">
                  <c:v>8.6</c:v>
                </c:pt>
                <c:pt idx="22">
                  <c:v>5.0999999999999996</c:v>
                </c:pt>
                <c:pt idx="23">
                  <c:v>8.5</c:v>
                </c:pt>
                <c:pt idx="24">
                  <c:v>2.1</c:v>
                </c:pt>
                <c:pt idx="25">
                  <c:v>4.2</c:v>
                </c:pt>
                <c:pt idx="26">
                  <c:v>8.6</c:v>
                </c:pt>
                <c:pt idx="27">
                  <c:v>6.2</c:v>
                </c:pt>
                <c:pt idx="28">
                  <c:v>9</c:v>
                </c:pt>
                <c:pt idx="29">
                  <c:v>8.1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739456"/>
        <c:axId val="970742200"/>
      </c:barChart>
      <c:catAx>
        <c:axId val="97073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2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70742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3945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2016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'Dez16'!$C$3:$AG$3</c:f>
              <c:numCache>
                <c:formatCode>0.0</c:formatCode>
                <c:ptCount val="31"/>
                <c:pt idx="0">
                  <c:v>21.6</c:v>
                </c:pt>
                <c:pt idx="1">
                  <c:v>21.5</c:v>
                </c:pt>
                <c:pt idx="2">
                  <c:v>24.9</c:v>
                </c:pt>
                <c:pt idx="3">
                  <c:v>20.8</c:v>
                </c:pt>
                <c:pt idx="4">
                  <c:v>23.5</c:v>
                </c:pt>
                <c:pt idx="5">
                  <c:v>20.9</c:v>
                </c:pt>
                <c:pt idx="6">
                  <c:v>21.4</c:v>
                </c:pt>
                <c:pt idx="7">
                  <c:v>23.5</c:v>
                </c:pt>
                <c:pt idx="8">
                  <c:v>20.5</c:v>
                </c:pt>
                <c:pt idx="9">
                  <c:v>21</c:v>
                </c:pt>
                <c:pt idx="10">
                  <c:v>18.2</c:v>
                </c:pt>
                <c:pt idx="11">
                  <c:v>21.2</c:v>
                </c:pt>
                <c:pt idx="12">
                  <c:v>25.7</c:v>
                </c:pt>
                <c:pt idx="13">
                  <c:v>20</c:v>
                </c:pt>
                <c:pt idx="14">
                  <c:v>20.5</c:v>
                </c:pt>
                <c:pt idx="15">
                  <c:v>11.5</c:v>
                </c:pt>
                <c:pt idx="16">
                  <c:v>10.8</c:v>
                </c:pt>
                <c:pt idx="17">
                  <c:v>23.6</c:v>
                </c:pt>
                <c:pt idx="18">
                  <c:v>6.8</c:v>
                </c:pt>
                <c:pt idx="19">
                  <c:v>22.4</c:v>
                </c:pt>
                <c:pt idx="20">
                  <c:v>11.9</c:v>
                </c:pt>
                <c:pt idx="21">
                  <c:v>7.7</c:v>
                </c:pt>
                <c:pt idx="22">
                  <c:v>18.100000000000001</c:v>
                </c:pt>
                <c:pt idx="23">
                  <c:v>26.9</c:v>
                </c:pt>
                <c:pt idx="24">
                  <c:v>17</c:v>
                </c:pt>
                <c:pt idx="25">
                  <c:v>6.0049999999999999</c:v>
                </c:pt>
                <c:pt idx="26">
                  <c:v>24.7</c:v>
                </c:pt>
                <c:pt idx="27">
                  <c:v>20.6</c:v>
                </c:pt>
                <c:pt idx="28">
                  <c:v>20</c:v>
                </c:pt>
                <c:pt idx="29">
                  <c:v>8.3000000000000007</c:v>
                </c:pt>
                <c:pt idx="30">
                  <c:v>8.1999999999999993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'Dez16'!$C$4:$AG$4</c:f>
              <c:numCache>
                <c:formatCode>General</c:formatCode>
                <c:ptCount val="31"/>
                <c:pt idx="0">
                  <c:v>98.800000000000011</c:v>
                </c:pt>
                <c:pt idx="1">
                  <c:v>98.3</c:v>
                </c:pt>
                <c:pt idx="2">
                  <c:v>73.899999999999991</c:v>
                </c:pt>
                <c:pt idx="3">
                  <c:v>86.300000000000011</c:v>
                </c:pt>
                <c:pt idx="4">
                  <c:v>70.7</c:v>
                </c:pt>
                <c:pt idx="5">
                  <c:v>89.699999999999989</c:v>
                </c:pt>
                <c:pt idx="6">
                  <c:v>95.300000000000011</c:v>
                </c:pt>
                <c:pt idx="7">
                  <c:v>90.5</c:v>
                </c:pt>
                <c:pt idx="8">
                  <c:v>86.100000000000009</c:v>
                </c:pt>
                <c:pt idx="9">
                  <c:v>94.300000000000011</c:v>
                </c:pt>
                <c:pt idx="10">
                  <c:v>43.6</c:v>
                </c:pt>
                <c:pt idx="11">
                  <c:v>88.1</c:v>
                </c:pt>
                <c:pt idx="12">
                  <c:v>70.3</c:v>
                </c:pt>
                <c:pt idx="13">
                  <c:v>88.9</c:v>
                </c:pt>
                <c:pt idx="14">
                  <c:v>77.400000000000006</c:v>
                </c:pt>
                <c:pt idx="15">
                  <c:v>30.299999999999997</c:v>
                </c:pt>
                <c:pt idx="16">
                  <c:v>37</c:v>
                </c:pt>
                <c:pt idx="17">
                  <c:v>79.600000000000009</c:v>
                </c:pt>
                <c:pt idx="18">
                  <c:v>12.7</c:v>
                </c:pt>
                <c:pt idx="19">
                  <c:v>48.2</c:v>
                </c:pt>
                <c:pt idx="20">
                  <c:v>30.099999999999994</c:v>
                </c:pt>
                <c:pt idx="21">
                  <c:v>28.499999999999996</c:v>
                </c:pt>
                <c:pt idx="22">
                  <c:v>83</c:v>
                </c:pt>
                <c:pt idx="23">
                  <c:v>57.399999999999991</c:v>
                </c:pt>
                <c:pt idx="24">
                  <c:v>47.3</c:v>
                </c:pt>
                <c:pt idx="25">
                  <c:v>77.7</c:v>
                </c:pt>
                <c:pt idx="26">
                  <c:v>83.7</c:v>
                </c:pt>
                <c:pt idx="27">
                  <c:v>91.3</c:v>
                </c:pt>
                <c:pt idx="28">
                  <c:v>88.3</c:v>
                </c:pt>
                <c:pt idx="29">
                  <c:v>28.8</c:v>
                </c:pt>
                <c:pt idx="30">
                  <c:v>31.1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742592"/>
        <c:axId val="970746120"/>
        <c:axId val="989615768"/>
      </c:bar3DChart>
      <c:catAx>
        <c:axId val="9707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612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70746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2592"/>
        <c:crossesAt val="1"/>
        <c:crossBetween val="between"/>
      </c:valAx>
      <c:serAx>
        <c:axId val="989615768"/>
        <c:scaling>
          <c:orientation val="minMax"/>
        </c:scaling>
        <c:delete val="1"/>
        <c:axPos val="b"/>
        <c:majorTickMark val="out"/>
        <c:minorTickMark val="none"/>
        <c:tickLblPos val="nextTo"/>
        <c:crossAx val="97074612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'Dez16'!$C$54:$AG$54</c:f>
              <c:numCache>
                <c:formatCode>0.0</c:formatCode>
                <c:ptCount val="31"/>
                <c:pt idx="0">
                  <c:v>31</c:v>
                </c:pt>
                <c:pt idx="1">
                  <c:v>30.8</c:v>
                </c:pt>
                <c:pt idx="2">
                  <c:v>22.4</c:v>
                </c:pt>
                <c:pt idx="3">
                  <c:v>26.9</c:v>
                </c:pt>
                <c:pt idx="4">
                  <c:v>21.4</c:v>
                </c:pt>
                <c:pt idx="5">
                  <c:v>28</c:v>
                </c:pt>
                <c:pt idx="6">
                  <c:v>30.1</c:v>
                </c:pt>
                <c:pt idx="7">
                  <c:v>28.3</c:v>
                </c:pt>
                <c:pt idx="8">
                  <c:v>26.6</c:v>
                </c:pt>
                <c:pt idx="9">
                  <c:v>29.6</c:v>
                </c:pt>
                <c:pt idx="10">
                  <c:v>12.9</c:v>
                </c:pt>
                <c:pt idx="11">
                  <c:v>27.5</c:v>
                </c:pt>
                <c:pt idx="12">
                  <c:v>21.2</c:v>
                </c:pt>
                <c:pt idx="13">
                  <c:v>27.9</c:v>
                </c:pt>
                <c:pt idx="14">
                  <c:v>24.2</c:v>
                </c:pt>
                <c:pt idx="15">
                  <c:v>8.6999999999999993</c:v>
                </c:pt>
                <c:pt idx="16">
                  <c:v>10.7</c:v>
                </c:pt>
                <c:pt idx="17">
                  <c:v>24.6</c:v>
                </c:pt>
                <c:pt idx="18">
                  <c:v>3.9</c:v>
                </c:pt>
                <c:pt idx="19">
                  <c:v>14.5</c:v>
                </c:pt>
                <c:pt idx="20">
                  <c:v>8.6999999999999993</c:v>
                </c:pt>
                <c:pt idx="21">
                  <c:v>8.1999999999999993</c:v>
                </c:pt>
                <c:pt idx="22">
                  <c:v>25.6</c:v>
                </c:pt>
                <c:pt idx="23">
                  <c:v>17</c:v>
                </c:pt>
                <c:pt idx="24">
                  <c:v>14</c:v>
                </c:pt>
                <c:pt idx="25">
                  <c:v>24.1</c:v>
                </c:pt>
                <c:pt idx="26">
                  <c:v>25.9</c:v>
                </c:pt>
                <c:pt idx="27">
                  <c:v>28.7</c:v>
                </c:pt>
                <c:pt idx="28">
                  <c:v>27.5</c:v>
                </c:pt>
                <c:pt idx="29">
                  <c:v>8.3000000000000007</c:v>
                </c:pt>
                <c:pt idx="30">
                  <c:v>8.9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'Dez16'!$C$55:$AG$55</c:f>
              <c:numCache>
                <c:formatCode>0.0</c:formatCode>
                <c:ptCount val="31"/>
                <c:pt idx="0">
                  <c:v>32.1</c:v>
                </c:pt>
                <c:pt idx="1">
                  <c:v>31.8</c:v>
                </c:pt>
                <c:pt idx="2">
                  <c:v>22.7</c:v>
                </c:pt>
                <c:pt idx="3">
                  <c:v>27.6</c:v>
                </c:pt>
                <c:pt idx="4">
                  <c:v>21.9</c:v>
                </c:pt>
                <c:pt idx="5">
                  <c:v>28.8</c:v>
                </c:pt>
                <c:pt idx="6">
                  <c:v>31.1</c:v>
                </c:pt>
                <c:pt idx="7">
                  <c:v>29.3</c:v>
                </c:pt>
                <c:pt idx="8">
                  <c:v>27.3</c:v>
                </c:pt>
                <c:pt idx="9">
                  <c:v>30.9</c:v>
                </c:pt>
                <c:pt idx="10">
                  <c:v>13.3</c:v>
                </c:pt>
                <c:pt idx="11">
                  <c:v>28.5</c:v>
                </c:pt>
                <c:pt idx="12">
                  <c:v>21.7</c:v>
                </c:pt>
                <c:pt idx="13">
                  <c:v>29</c:v>
                </c:pt>
                <c:pt idx="14">
                  <c:v>24.7</c:v>
                </c:pt>
                <c:pt idx="15">
                  <c:v>8.6</c:v>
                </c:pt>
                <c:pt idx="16">
                  <c:v>10.6</c:v>
                </c:pt>
                <c:pt idx="17">
                  <c:v>25.1</c:v>
                </c:pt>
                <c:pt idx="18">
                  <c:v>3.2</c:v>
                </c:pt>
                <c:pt idx="19">
                  <c:v>13.9</c:v>
                </c:pt>
                <c:pt idx="20">
                  <c:v>8.6</c:v>
                </c:pt>
                <c:pt idx="21">
                  <c:v>8.1999999999999993</c:v>
                </c:pt>
                <c:pt idx="22">
                  <c:v>26.4</c:v>
                </c:pt>
                <c:pt idx="23">
                  <c:v>17.3</c:v>
                </c:pt>
                <c:pt idx="24">
                  <c:v>14.1</c:v>
                </c:pt>
                <c:pt idx="25">
                  <c:v>25</c:v>
                </c:pt>
                <c:pt idx="26">
                  <c:v>26.9</c:v>
                </c:pt>
                <c:pt idx="27">
                  <c:v>30</c:v>
                </c:pt>
                <c:pt idx="28">
                  <c:v>28.4</c:v>
                </c:pt>
                <c:pt idx="29">
                  <c:v>8.3000000000000007</c:v>
                </c:pt>
                <c:pt idx="30">
                  <c:v>8.9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'Dez16'!$C$56:$AG$56</c:f>
              <c:numCache>
                <c:formatCode>0.0</c:formatCode>
                <c:ptCount val="31"/>
                <c:pt idx="0">
                  <c:v>27.8</c:v>
                </c:pt>
                <c:pt idx="1">
                  <c:v>27.9</c:v>
                </c:pt>
                <c:pt idx="2">
                  <c:v>20.3</c:v>
                </c:pt>
                <c:pt idx="3">
                  <c:v>23.9</c:v>
                </c:pt>
                <c:pt idx="4">
                  <c:v>19.100000000000001</c:v>
                </c:pt>
                <c:pt idx="5">
                  <c:v>25.9</c:v>
                </c:pt>
                <c:pt idx="6">
                  <c:v>27.2</c:v>
                </c:pt>
                <c:pt idx="7">
                  <c:v>25.4</c:v>
                </c:pt>
                <c:pt idx="8">
                  <c:v>24.4</c:v>
                </c:pt>
                <c:pt idx="9">
                  <c:v>26.9</c:v>
                </c:pt>
                <c:pt idx="10">
                  <c:v>11.9</c:v>
                </c:pt>
                <c:pt idx="11">
                  <c:v>25.3</c:v>
                </c:pt>
                <c:pt idx="12">
                  <c:v>20.5</c:v>
                </c:pt>
                <c:pt idx="13">
                  <c:v>25.6</c:v>
                </c:pt>
                <c:pt idx="14">
                  <c:v>21.3</c:v>
                </c:pt>
                <c:pt idx="15">
                  <c:v>8.4</c:v>
                </c:pt>
                <c:pt idx="16">
                  <c:v>10.3</c:v>
                </c:pt>
                <c:pt idx="17">
                  <c:v>22.5</c:v>
                </c:pt>
                <c:pt idx="18">
                  <c:v>3.9</c:v>
                </c:pt>
                <c:pt idx="19">
                  <c:v>13.6</c:v>
                </c:pt>
                <c:pt idx="20">
                  <c:v>8.4</c:v>
                </c:pt>
                <c:pt idx="21">
                  <c:v>7.9</c:v>
                </c:pt>
                <c:pt idx="22">
                  <c:v>23.6</c:v>
                </c:pt>
                <c:pt idx="23">
                  <c:v>16.8</c:v>
                </c:pt>
                <c:pt idx="24">
                  <c:v>13.7</c:v>
                </c:pt>
                <c:pt idx="25">
                  <c:v>22.7</c:v>
                </c:pt>
                <c:pt idx="26">
                  <c:v>23.2</c:v>
                </c:pt>
                <c:pt idx="27">
                  <c:v>26</c:v>
                </c:pt>
                <c:pt idx="28">
                  <c:v>25.2</c:v>
                </c:pt>
                <c:pt idx="29">
                  <c:v>8</c:v>
                </c:pt>
                <c:pt idx="30">
                  <c:v>8.6999999999999993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'Dez16'!$C$57:$AG$57</c:f>
              <c:numCache>
                <c:formatCode>0.0</c:formatCode>
                <c:ptCount val="31"/>
                <c:pt idx="0">
                  <c:v>7.9</c:v>
                </c:pt>
                <c:pt idx="1">
                  <c:v>7.8</c:v>
                </c:pt>
                <c:pt idx="2">
                  <c:v>8.5</c:v>
                </c:pt>
                <c:pt idx="3">
                  <c:v>7.9</c:v>
                </c:pt>
                <c:pt idx="4">
                  <c:v>8.3000000000000007</c:v>
                </c:pt>
                <c:pt idx="5">
                  <c:v>7</c:v>
                </c:pt>
                <c:pt idx="6">
                  <c:v>6.9</c:v>
                </c:pt>
                <c:pt idx="7">
                  <c:v>7.5</c:v>
                </c:pt>
                <c:pt idx="8">
                  <c:v>7.8</c:v>
                </c:pt>
                <c:pt idx="9">
                  <c:v>6.9</c:v>
                </c:pt>
                <c:pt idx="10">
                  <c:v>5.5</c:v>
                </c:pt>
                <c:pt idx="11">
                  <c:v>6.8</c:v>
                </c:pt>
                <c:pt idx="12">
                  <c:v>6.9</c:v>
                </c:pt>
                <c:pt idx="13">
                  <c:v>6.4</c:v>
                </c:pt>
                <c:pt idx="14">
                  <c:v>7.2</c:v>
                </c:pt>
                <c:pt idx="15">
                  <c:v>4.5999999999999996</c:v>
                </c:pt>
                <c:pt idx="16">
                  <c:v>5.4</c:v>
                </c:pt>
                <c:pt idx="17">
                  <c:v>7.4</c:v>
                </c:pt>
                <c:pt idx="18">
                  <c:v>1.7</c:v>
                </c:pt>
                <c:pt idx="19">
                  <c:v>6.2</c:v>
                </c:pt>
                <c:pt idx="20">
                  <c:v>4.4000000000000004</c:v>
                </c:pt>
                <c:pt idx="21">
                  <c:v>4.2</c:v>
                </c:pt>
                <c:pt idx="22">
                  <c:v>7.4</c:v>
                </c:pt>
                <c:pt idx="23">
                  <c:v>6.3</c:v>
                </c:pt>
                <c:pt idx="24">
                  <c:v>5.5</c:v>
                </c:pt>
                <c:pt idx="25">
                  <c:v>5.9</c:v>
                </c:pt>
                <c:pt idx="26">
                  <c:v>7.7</c:v>
                </c:pt>
                <c:pt idx="27">
                  <c:v>6.6</c:v>
                </c:pt>
                <c:pt idx="28">
                  <c:v>7.2</c:v>
                </c:pt>
                <c:pt idx="29">
                  <c:v>4.2</c:v>
                </c:pt>
                <c:pt idx="30">
                  <c:v>4.5999999999999996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742984"/>
        <c:axId val="970739848"/>
      </c:barChart>
      <c:catAx>
        <c:axId val="970742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39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70739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298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74857260903213E-2"/>
          <c:y val="0.2370266479663394"/>
          <c:w val="0.73076954267575678"/>
          <c:h val="0.697054698457223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'Jan17'!$C$3:$AG$3</c:f>
              <c:numCache>
                <c:formatCode>0.0</c:formatCode>
                <c:ptCount val="31"/>
                <c:pt idx="1">
                  <c:v>23.8</c:v>
                </c:pt>
                <c:pt idx="2">
                  <c:v>18.600000000000001</c:v>
                </c:pt>
                <c:pt idx="3">
                  <c:v>9.4</c:v>
                </c:pt>
                <c:pt idx="4">
                  <c:v>1.5</c:v>
                </c:pt>
                <c:pt idx="5">
                  <c:v>1.8</c:v>
                </c:pt>
                <c:pt idx="6">
                  <c:v>2.7</c:v>
                </c:pt>
                <c:pt idx="7">
                  <c:v>1.3</c:v>
                </c:pt>
                <c:pt idx="8">
                  <c:v>1</c:v>
                </c:pt>
                <c:pt idx="9">
                  <c:v>0.5</c:v>
                </c:pt>
                <c:pt idx="10">
                  <c:v>1.6</c:v>
                </c:pt>
                <c:pt idx="11">
                  <c:v>3.4</c:v>
                </c:pt>
                <c:pt idx="12">
                  <c:v>12.1</c:v>
                </c:pt>
                <c:pt idx="13">
                  <c:v>0.5</c:v>
                </c:pt>
                <c:pt idx="14">
                  <c:v>1.4</c:v>
                </c:pt>
                <c:pt idx="15">
                  <c:v>1.4</c:v>
                </c:pt>
                <c:pt idx="16">
                  <c:v>0.9</c:v>
                </c:pt>
                <c:pt idx="17">
                  <c:v>1.2</c:v>
                </c:pt>
                <c:pt idx="18">
                  <c:v>1.3</c:v>
                </c:pt>
                <c:pt idx="19">
                  <c:v>0.6</c:v>
                </c:pt>
                <c:pt idx="20">
                  <c:v>1.2</c:v>
                </c:pt>
                <c:pt idx="21">
                  <c:v>2.4</c:v>
                </c:pt>
                <c:pt idx="22">
                  <c:v>1.8</c:v>
                </c:pt>
                <c:pt idx="23">
                  <c:v>2.8</c:v>
                </c:pt>
                <c:pt idx="24">
                  <c:v>1.1000000000000001</c:v>
                </c:pt>
                <c:pt idx="25">
                  <c:v>2.1</c:v>
                </c:pt>
                <c:pt idx="26">
                  <c:v>3.1</c:v>
                </c:pt>
                <c:pt idx="27">
                  <c:v>4.9000000000000004</c:v>
                </c:pt>
                <c:pt idx="28">
                  <c:v>14.1</c:v>
                </c:pt>
                <c:pt idx="29">
                  <c:v>9.3000000000000007</c:v>
                </c:pt>
                <c:pt idx="30">
                  <c:v>9.4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'Jan17'!$C$4:$AG$4</c:f>
              <c:numCache>
                <c:formatCode>General</c:formatCode>
                <c:ptCount val="31"/>
                <c:pt idx="0" formatCode="0">
                  <c:v>77.200000000011642</c:v>
                </c:pt>
                <c:pt idx="1">
                  <c:v>59.800000000000004</c:v>
                </c:pt>
                <c:pt idx="2">
                  <c:v>46</c:v>
                </c:pt>
                <c:pt idx="3">
                  <c:v>29.7</c:v>
                </c:pt>
                <c:pt idx="4">
                  <c:v>5.1999999999999993</c:v>
                </c:pt>
                <c:pt idx="5">
                  <c:v>8.4</c:v>
                </c:pt>
                <c:pt idx="6">
                  <c:v>6.9</c:v>
                </c:pt>
                <c:pt idx="7">
                  <c:v>3.7</c:v>
                </c:pt>
                <c:pt idx="8">
                  <c:v>4.4999999999999991</c:v>
                </c:pt>
                <c:pt idx="9">
                  <c:v>2.5</c:v>
                </c:pt>
                <c:pt idx="10">
                  <c:v>2.6</c:v>
                </c:pt>
                <c:pt idx="11">
                  <c:v>13.3</c:v>
                </c:pt>
                <c:pt idx="12">
                  <c:v>15.7</c:v>
                </c:pt>
                <c:pt idx="13">
                  <c:v>2.0999999999999996</c:v>
                </c:pt>
                <c:pt idx="14">
                  <c:v>3.1999999999999997</c:v>
                </c:pt>
                <c:pt idx="15">
                  <c:v>3.4</c:v>
                </c:pt>
                <c:pt idx="16">
                  <c:v>3.6</c:v>
                </c:pt>
                <c:pt idx="17">
                  <c:v>2.8000000000000003</c:v>
                </c:pt>
                <c:pt idx="18">
                  <c:v>4.5999999999999996</c:v>
                </c:pt>
                <c:pt idx="19">
                  <c:v>3.5999999999999996</c:v>
                </c:pt>
                <c:pt idx="20">
                  <c:v>4.9000000000000004</c:v>
                </c:pt>
                <c:pt idx="21">
                  <c:v>6.4999999999999991</c:v>
                </c:pt>
                <c:pt idx="22">
                  <c:v>6.8999999999999995</c:v>
                </c:pt>
                <c:pt idx="23">
                  <c:v>7.1000000000000005</c:v>
                </c:pt>
                <c:pt idx="24">
                  <c:v>6.2</c:v>
                </c:pt>
                <c:pt idx="25">
                  <c:v>8.3000000000000007</c:v>
                </c:pt>
                <c:pt idx="26">
                  <c:v>13.9</c:v>
                </c:pt>
                <c:pt idx="27">
                  <c:v>22.700000000000003</c:v>
                </c:pt>
                <c:pt idx="28">
                  <c:v>52.3</c:v>
                </c:pt>
                <c:pt idx="29">
                  <c:v>42</c:v>
                </c:pt>
                <c:pt idx="30">
                  <c:v>29.4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737104"/>
        <c:axId val="970738280"/>
        <c:axId val="989608136"/>
      </c:bar3DChart>
      <c:catAx>
        <c:axId val="97073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3828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70738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37104"/>
        <c:crossesAt val="1"/>
        <c:crossBetween val="between"/>
      </c:valAx>
      <c:serAx>
        <c:axId val="9896081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073828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'Jan17'!$C$54:$AG$54</c:f>
              <c:numCache>
                <c:formatCode>0.0</c:formatCode>
                <c:ptCount val="31"/>
                <c:pt idx="0">
                  <c:v>22</c:v>
                </c:pt>
                <c:pt idx="1">
                  <c:v>17.600000000000001</c:v>
                </c:pt>
                <c:pt idx="2">
                  <c:v>15.9</c:v>
                </c:pt>
                <c:pt idx="3">
                  <c:v>9.4</c:v>
                </c:pt>
                <c:pt idx="4">
                  <c:v>1.5</c:v>
                </c:pt>
                <c:pt idx="5">
                  <c:v>2.6</c:v>
                </c:pt>
                <c:pt idx="6">
                  <c:v>2.1</c:v>
                </c:pt>
                <c:pt idx="7">
                  <c:v>1.1000000000000001</c:v>
                </c:pt>
                <c:pt idx="8">
                  <c:v>1.4</c:v>
                </c:pt>
                <c:pt idx="9">
                  <c:v>0.8</c:v>
                </c:pt>
                <c:pt idx="10">
                  <c:v>0.7</c:v>
                </c:pt>
                <c:pt idx="11">
                  <c:v>3.2</c:v>
                </c:pt>
                <c:pt idx="12">
                  <c:v>5.0999999999999996</c:v>
                </c:pt>
                <c:pt idx="13">
                  <c:v>0.7</c:v>
                </c:pt>
                <c:pt idx="14">
                  <c:v>0.9</c:v>
                </c:pt>
                <c:pt idx="15">
                  <c:v>1</c:v>
                </c:pt>
                <c:pt idx="16">
                  <c:v>1</c:v>
                </c:pt>
                <c:pt idx="17">
                  <c:v>0.8</c:v>
                </c:pt>
                <c:pt idx="18">
                  <c:v>1.2</c:v>
                </c:pt>
                <c:pt idx="19">
                  <c:v>0.9</c:v>
                </c:pt>
                <c:pt idx="20">
                  <c:v>0.9</c:v>
                </c:pt>
                <c:pt idx="21">
                  <c:v>1.2</c:v>
                </c:pt>
                <c:pt idx="22">
                  <c:v>1.2</c:v>
                </c:pt>
                <c:pt idx="23">
                  <c:v>1.2</c:v>
                </c:pt>
                <c:pt idx="24">
                  <c:v>1.1000000000000001</c:v>
                </c:pt>
                <c:pt idx="25">
                  <c:v>1.5</c:v>
                </c:pt>
                <c:pt idx="26">
                  <c:v>2.5</c:v>
                </c:pt>
                <c:pt idx="27">
                  <c:v>4.3</c:v>
                </c:pt>
                <c:pt idx="28">
                  <c:v>17</c:v>
                </c:pt>
                <c:pt idx="29">
                  <c:v>13.4</c:v>
                </c:pt>
                <c:pt idx="30">
                  <c:v>8.6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'Jan17'!$C$55:$AG$55</c:f>
              <c:numCache>
                <c:formatCode>0.0</c:formatCode>
                <c:ptCount val="31"/>
                <c:pt idx="0">
                  <c:v>22</c:v>
                </c:pt>
                <c:pt idx="1">
                  <c:v>17.899999999999999</c:v>
                </c:pt>
                <c:pt idx="2">
                  <c:v>15.1</c:v>
                </c:pt>
                <c:pt idx="3">
                  <c:v>9.4</c:v>
                </c:pt>
                <c:pt idx="4">
                  <c:v>1.5</c:v>
                </c:pt>
                <c:pt idx="5">
                  <c:v>2.5</c:v>
                </c:pt>
                <c:pt idx="6">
                  <c:v>1.9</c:v>
                </c:pt>
                <c:pt idx="7">
                  <c:v>1.1000000000000001</c:v>
                </c:pt>
                <c:pt idx="8">
                  <c:v>1.2</c:v>
                </c:pt>
                <c:pt idx="9">
                  <c:v>0.5</c:v>
                </c:pt>
                <c:pt idx="10">
                  <c:v>1</c:v>
                </c:pt>
                <c:pt idx="11">
                  <c:v>3.6</c:v>
                </c:pt>
                <c:pt idx="12">
                  <c:v>3.4</c:v>
                </c:pt>
                <c:pt idx="13">
                  <c:v>0.6</c:v>
                </c:pt>
                <c:pt idx="14">
                  <c:v>0.7</c:v>
                </c:pt>
                <c:pt idx="15">
                  <c:v>0.8</c:v>
                </c:pt>
                <c:pt idx="16">
                  <c:v>0.9</c:v>
                </c:pt>
                <c:pt idx="17">
                  <c:v>0.7</c:v>
                </c:pt>
                <c:pt idx="18">
                  <c:v>1.3</c:v>
                </c:pt>
                <c:pt idx="19">
                  <c:v>0.9</c:v>
                </c:pt>
                <c:pt idx="20">
                  <c:v>0.9</c:v>
                </c:pt>
                <c:pt idx="21">
                  <c:v>1.1000000000000001</c:v>
                </c:pt>
                <c:pt idx="22">
                  <c:v>1.2</c:v>
                </c:pt>
                <c:pt idx="23">
                  <c:v>1.2</c:v>
                </c:pt>
                <c:pt idx="24">
                  <c:v>1.3</c:v>
                </c:pt>
                <c:pt idx="25">
                  <c:v>1.4</c:v>
                </c:pt>
                <c:pt idx="26">
                  <c:v>2.4</c:v>
                </c:pt>
                <c:pt idx="27">
                  <c:v>8</c:v>
                </c:pt>
                <c:pt idx="28">
                  <c:v>13</c:v>
                </c:pt>
                <c:pt idx="29">
                  <c:v>14.2</c:v>
                </c:pt>
                <c:pt idx="30">
                  <c:v>8.4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'Jan17'!$C$56:$AG$56</c:f>
              <c:numCache>
                <c:formatCode>0.0</c:formatCode>
                <c:ptCount val="31"/>
                <c:pt idx="0">
                  <c:v>22</c:v>
                </c:pt>
                <c:pt idx="1">
                  <c:v>17.100000000000001</c:v>
                </c:pt>
                <c:pt idx="2">
                  <c:v>13</c:v>
                </c:pt>
                <c:pt idx="3">
                  <c:v>8.1999999999999993</c:v>
                </c:pt>
                <c:pt idx="4">
                  <c:v>1.6</c:v>
                </c:pt>
                <c:pt idx="5">
                  <c:v>2.4</c:v>
                </c:pt>
                <c:pt idx="6">
                  <c:v>2</c:v>
                </c:pt>
                <c:pt idx="7">
                  <c:v>1</c:v>
                </c:pt>
                <c:pt idx="8">
                  <c:v>1.3</c:v>
                </c:pt>
                <c:pt idx="9">
                  <c:v>0.6</c:v>
                </c:pt>
                <c:pt idx="10">
                  <c:v>0.9</c:v>
                </c:pt>
                <c:pt idx="11">
                  <c:v>6</c:v>
                </c:pt>
                <c:pt idx="12">
                  <c:v>6</c:v>
                </c:pt>
                <c:pt idx="13">
                  <c:v>0.8</c:v>
                </c:pt>
                <c:pt idx="14">
                  <c:v>1.2</c:v>
                </c:pt>
                <c:pt idx="15">
                  <c:v>1.3</c:v>
                </c:pt>
                <c:pt idx="16">
                  <c:v>1.3</c:v>
                </c:pt>
                <c:pt idx="17">
                  <c:v>1.1000000000000001</c:v>
                </c:pt>
                <c:pt idx="18">
                  <c:v>1.8</c:v>
                </c:pt>
                <c:pt idx="19">
                  <c:v>1.5</c:v>
                </c:pt>
                <c:pt idx="20">
                  <c:v>2.9</c:v>
                </c:pt>
                <c:pt idx="21">
                  <c:v>3.9</c:v>
                </c:pt>
                <c:pt idx="22">
                  <c:v>4.3</c:v>
                </c:pt>
                <c:pt idx="23">
                  <c:v>4.4000000000000004</c:v>
                </c:pt>
                <c:pt idx="24">
                  <c:v>3.5</c:v>
                </c:pt>
                <c:pt idx="25">
                  <c:v>5.0999999999999996</c:v>
                </c:pt>
                <c:pt idx="26">
                  <c:v>8.1999999999999993</c:v>
                </c:pt>
                <c:pt idx="27">
                  <c:v>9.4</c:v>
                </c:pt>
                <c:pt idx="28">
                  <c:v>20.399999999999999</c:v>
                </c:pt>
                <c:pt idx="29">
                  <c:v>12.1</c:v>
                </c:pt>
                <c:pt idx="30">
                  <c:v>8.3000000000000007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'Jan17'!$C$57:$AG$57</c:f>
              <c:numCache>
                <c:formatCode>0.0</c:formatCode>
                <c:ptCount val="31"/>
                <c:pt idx="0">
                  <c:v>11</c:v>
                </c:pt>
                <c:pt idx="1">
                  <c:v>7.2</c:v>
                </c:pt>
                <c:pt idx="2">
                  <c:v>2</c:v>
                </c:pt>
                <c:pt idx="3">
                  <c:v>2.7</c:v>
                </c:pt>
                <c:pt idx="4">
                  <c:v>0.6</c:v>
                </c:pt>
                <c:pt idx="5">
                  <c:v>0.9</c:v>
                </c:pt>
                <c:pt idx="6">
                  <c:v>0.9</c:v>
                </c:pt>
                <c:pt idx="7">
                  <c:v>0.5</c:v>
                </c:pt>
                <c:pt idx="8">
                  <c:v>0.6</c:v>
                </c:pt>
                <c:pt idx="9">
                  <c:v>0.6</c:v>
                </c:pt>
                <c:pt idx="10">
                  <c:v>0</c:v>
                </c:pt>
                <c:pt idx="11">
                  <c:v>0.5</c:v>
                </c:pt>
                <c:pt idx="12">
                  <c:v>1.2</c:v>
                </c:pt>
                <c:pt idx="13">
                  <c:v>0</c:v>
                </c:pt>
                <c:pt idx="14">
                  <c:v>0.4</c:v>
                </c:pt>
                <c:pt idx="15">
                  <c:v>0.3</c:v>
                </c:pt>
                <c:pt idx="16">
                  <c:v>0.4</c:v>
                </c:pt>
                <c:pt idx="17">
                  <c:v>0.2</c:v>
                </c:pt>
                <c:pt idx="18">
                  <c:v>0.3</c:v>
                </c:pt>
                <c:pt idx="19">
                  <c:v>0.3</c:v>
                </c:pt>
                <c:pt idx="20">
                  <c:v>0.2</c:v>
                </c:pt>
                <c:pt idx="21">
                  <c:v>0.3</c:v>
                </c:pt>
                <c:pt idx="22">
                  <c:v>0.2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0.8</c:v>
                </c:pt>
                <c:pt idx="27">
                  <c:v>1</c:v>
                </c:pt>
                <c:pt idx="28">
                  <c:v>1.9</c:v>
                </c:pt>
                <c:pt idx="29">
                  <c:v>2.2999999999999998</c:v>
                </c:pt>
                <c:pt idx="30">
                  <c:v>4.0999999999999996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743768"/>
        <c:axId val="970745728"/>
      </c:barChart>
      <c:catAx>
        <c:axId val="97074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5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7074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376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'Feb17'!$C$3:$AG$3</c:f>
              <c:numCache>
                <c:formatCode>0.0</c:formatCode>
                <c:ptCount val="31"/>
                <c:pt idx="0">
                  <c:v>28.4</c:v>
                </c:pt>
                <c:pt idx="1">
                  <c:v>30.3</c:v>
                </c:pt>
                <c:pt idx="2">
                  <c:v>33.6</c:v>
                </c:pt>
                <c:pt idx="3">
                  <c:v>36</c:v>
                </c:pt>
                <c:pt idx="5">
                  <c:v>2.9</c:v>
                </c:pt>
                <c:pt idx="6">
                  <c:v>6.5</c:v>
                </c:pt>
                <c:pt idx="7">
                  <c:v>8.8000000000000007</c:v>
                </c:pt>
                <c:pt idx="8">
                  <c:v>11.2</c:v>
                </c:pt>
                <c:pt idx="9">
                  <c:v>33.200000000000003</c:v>
                </c:pt>
                <c:pt idx="10">
                  <c:v>32.9</c:v>
                </c:pt>
                <c:pt idx="11">
                  <c:v>30</c:v>
                </c:pt>
                <c:pt idx="12">
                  <c:v>10.199999999999999</c:v>
                </c:pt>
                <c:pt idx="13">
                  <c:v>30.6</c:v>
                </c:pt>
                <c:pt idx="14">
                  <c:v>31.3</c:v>
                </c:pt>
                <c:pt idx="15">
                  <c:v>30.7</c:v>
                </c:pt>
                <c:pt idx="16">
                  <c:v>20.100000000000001</c:v>
                </c:pt>
                <c:pt idx="17">
                  <c:v>33.700000000000003</c:v>
                </c:pt>
                <c:pt idx="18">
                  <c:v>33.5</c:v>
                </c:pt>
                <c:pt idx="19">
                  <c:v>40.1</c:v>
                </c:pt>
                <c:pt idx="20">
                  <c:v>2.89</c:v>
                </c:pt>
                <c:pt idx="21">
                  <c:v>41.4</c:v>
                </c:pt>
                <c:pt idx="22">
                  <c:v>37.4</c:v>
                </c:pt>
                <c:pt idx="23">
                  <c:v>30</c:v>
                </c:pt>
                <c:pt idx="24">
                  <c:v>36.9</c:v>
                </c:pt>
                <c:pt idx="25">
                  <c:v>47.4</c:v>
                </c:pt>
                <c:pt idx="26">
                  <c:v>37</c:v>
                </c:pt>
                <c:pt idx="27">
                  <c:v>37.6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'Feb17'!$C$4:$AG$4</c:f>
              <c:numCache>
                <c:formatCode>0.0</c:formatCode>
                <c:ptCount val="31"/>
                <c:pt idx="0">
                  <c:v>134.4</c:v>
                </c:pt>
                <c:pt idx="1">
                  <c:v>113</c:v>
                </c:pt>
                <c:pt idx="2">
                  <c:v>119</c:v>
                </c:pt>
                <c:pt idx="3">
                  <c:v>55.099999999999994</c:v>
                </c:pt>
                <c:pt idx="4">
                  <c:v>13</c:v>
                </c:pt>
                <c:pt idx="5">
                  <c:v>12</c:v>
                </c:pt>
                <c:pt idx="6">
                  <c:v>27.6</c:v>
                </c:pt>
                <c:pt idx="7">
                  <c:v>36</c:v>
                </c:pt>
                <c:pt idx="8">
                  <c:v>48.900000000000006</c:v>
                </c:pt>
                <c:pt idx="9">
                  <c:v>98.500000000000014</c:v>
                </c:pt>
                <c:pt idx="10">
                  <c:v>125.8</c:v>
                </c:pt>
                <c:pt idx="11">
                  <c:v>139.29999999999998</c:v>
                </c:pt>
                <c:pt idx="12">
                  <c:v>44.7</c:v>
                </c:pt>
                <c:pt idx="13">
                  <c:v>159.19999999999999</c:v>
                </c:pt>
                <c:pt idx="14">
                  <c:v>172.5</c:v>
                </c:pt>
                <c:pt idx="15">
                  <c:v>165.7</c:v>
                </c:pt>
                <c:pt idx="16">
                  <c:v>37.9</c:v>
                </c:pt>
                <c:pt idx="17">
                  <c:v>185.4</c:v>
                </c:pt>
                <c:pt idx="18">
                  <c:v>178.4</c:v>
                </c:pt>
                <c:pt idx="19">
                  <c:v>165.3</c:v>
                </c:pt>
                <c:pt idx="20">
                  <c:v>36.6</c:v>
                </c:pt>
                <c:pt idx="21">
                  <c:v>144.20000000000002</c:v>
                </c:pt>
                <c:pt idx="22">
                  <c:v>165.1</c:v>
                </c:pt>
                <c:pt idx="23">
                  <c:v>72.2</c:v>
                </c:pt>
                <c:pt idx="24">
                  <c:v>201.5</c:v>
                </c:pt>
                <c:pt idx="25">
                  <c:v>153.39999999999998</c:v>
                </c:pt>
                <c:pt idx="26">
                  <c:v>199.1</c:v>
                </c:pt>
                <c:pt idx="27">
                  <c:v>88.3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745336"/>
        <c:axId val="970746904"/>
        <c:axId val="989609408"/>
      </c:bar3DChart>
      <c:catAx>
        <c:axId val="970745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69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70746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5336"/>
        <c:crossesAt val="1"/>
        <c:crossBetween val="between"/>
      </c:valAx>
      <c:serAx>
        <c:axId val="98960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9707469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'Feb17'!$C$54:$AG$54</c:f>
              <c:numCache>
                <c:formatCode>0.0</c:formatCode>
                <c:ptCount val="31"/>
                <c:pt idx="0">
                  <c:v>41.2</c:v>
                </c:pt>
                <c:pt idx="1">
                  <c:v>34.6</c:v>
                </c:pt>
                <c:pt idx="2">
                  <c:v>35.6</c:v>
                </c:pt>
                <c:pt idx="3">
                  <c:v>16</c:v>
                </c:pt>
                <c:pt idx="5">
                  <c:v>2.9</c:v>
                </c:pt>
                <c:pt idx="6">
                  <c:v>8.1</c:v>
                </c:pt>
                <c:pt idx="7">
                  <c:v>13.1</c:v>
                </c:pt>
                <c:pt idx="8">
                  <c:v>14.2</c:v>
                </c:pt>
                <c:pt idx="9">
                  <c:v>29.8</c:v>
                </c:pt>
                <c:pt idx="10">
                  <c:v>36.5</c:v>
                </c:pt>
                <c:pt idx="11">
                  <c:v>42.8</c:v>
                </c:pt>
                <c:pt idx="12">
                  <c:v>12.9</c:v>
                </c:pt>
                <c:pt idx="13">
                  <c:v>48.6</c:v>
                </c:pt>
                <c:pt idx="14">
                  <c:v>51.6</c:v>
                </c:pt>
                <c:pt idx="15">
                  <c:v>48.8</c:v>
                </c:pt>
                <c:pt idx="16">
                  <c:v>11</c:v>
                </c:pt>
                <c:pt idx="17">
                  <c:v>55.8</c:v>
                </c:pt>
                <c:pt idx="18">
                  <c:v>51.8</c:v>
                </c:pt>
                <c:pt idx="19">
                  <c:v>47.5</c:v>
                </c:pt>
                <c:pt idx="20">
                  <c:v>10.6</c:v>
                </c:pt>
                <c:pt idx="21">
                  <c:v>42.1</c:v>
                </c:pt>
                <c:pt idx="22">
                  <c:v>48.1</c:v>
                </c:pt>
                <c:pt idx="23">
                  <c:v>22.3</c:v>
                </c:pt>
                <c:pt idx="24">
                  <c:v>59.7</c:v>
                </c:pt>
                <c:pt idx="25">
                  <c:v>43.7</c:v>
                </c:pt>
                <c:pt idx="26">
                  <c:v>58.4</c:v>
                </c:pt>
                <c:pt idx="27">
                  <c:v>25.6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'Feb17'!$C$55:$AG$55</c:f>
              <c:numCache>
                <c:formatCode>0.0</c:formatCode>
                <c:ptCount val="31"/>
                <c:pt idx="0">
                  <c:v>41.6</c:v>
                </c:pt>
                <c:pt idx="1">
                  <c:v>34.6</c:v>
                </c:pt>
                <c:pt idx="2">
                  <c:v>36.1</c:v>
                </c:pt>
                <c:pt idx="3">
                  <c:v>16</c:v>
                </c:pt>
                <c:pt idx="5">
                  <c:v>5.6</c:v>
                </c:pt>
                <c:pt idx="6">
                  <c:v>11.5</c:v>
                </c:pt>
                <c:pt idx="7">
                  <c:v>9.9</c:v>
                </c:pt>
                <c:pt idx="8">
                  <c:v>13.7</c:v>
                </c:pt>
                <c:pt idx="9">
                  <c:v>29.6</c:v>
                </c:pt>
                <c:pt idx="10">
                  <c:v>36.700000000000003</c:v>
                </c:pt>
                <c:pt idx="11">
                  <c:v>42.8</c:v>
                </c:pt>
                <c:pt idx="12">
                  <c:v>12.8</c:v>
                </c:pt>
                <c:pt idx="13">
                  <c:v>48.7</c:v>
                </c:pt>
                <c:pt idx="14">
                  <c:v>51.9</c:v>
                </c:pt>
                <c:pt idx="15">
                  <c:v>49.4</c:v>
                </c:pt>
                <c:pt idx="16">
                  <c:v>10.9</c:v>
                </c:pt>
                <c:pt idx="17">
                  <c:v>56</c:v>
                </c:pt>
                <c:pt idx="18">
                  <c:v>52.6</c:v>
                </c:pt>
                <c:pt idx="19">
                  <c:v>48</c:v>
                </c:pt>
                <c:pt idx="20">
                  <c:v>10.5</c:v>
                </c:pt>
                <c:pt idx="21">
                  <c:v>42.2</c:v>
                </c:pt>
                <c:pt idx="22">
                  <c:v>48.6</c:v>
                </c:pt>
                <c:pt idx="23">
                  <c:v>22.3</c:v>
                </c:pt>
                <c:pt idx="24">
                  <c:v>59.9</c:v>
                </c:pt>
                <c:pt idx="25">
                  <c:v>44</c:v>
                </c:pt>
                <c:pt idx="26">
                  <c:v>59.5</c:v>
                </c:pt>
                <c:pt idx="27">
                  <c:v>25.5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'Feb17'!$C$56:$AG$56</c:f>
              <c:numCache>
                <c:formatCode>0.0</c:formatCode>
                <c:ptCount val="31"/>
                <c:pt idx="0">
                  <c:v>36.5</c:v>
                </c:pt>
                <c:pt idx="1">
                  <c:v>30.7</c:v>
                </c:pt>
                <c:pt idx="2">
                  <c:v>33.299999999999997</c:v>
                </c:pt>
                <c:pt idx="3">
                  <c:v>15.8</c:v>
                </c:pt>
                <c:pt idx="5">
                  <c:v>2.5</c:v>
                </c:pt>
                <c:pt idx="6">
                  <c:v>6.4</c:v>
                </c:pt>
                <c:pt idx="7">
                  <c:v>10.4</c:v>
                </c:pt>
                <c:pt idx="8">
                  <c:v>13.8</c:v>
                </c:pt>
                <c:pt idx="9">
                  <c:v>26.7</c:v>
                </c:pt>
                <c:pt idx="10">
                  <c:v>33.9</c:v>
                </c:pt>
                <c:pt idx="11">
                  <c:v>37.299999999999997</c:v>
                </c:pt>
                <c:pt idx="12">
                  <c:v>12.5</c:v>
                </c:pt>
                <c:pt idx="13">
                  <c:v>42.7</c:v>
                </c:pt>
                <c:pt idx="14">
                  <c:v>45.4</c:v>
                </c:pt>
                <c:pt idx="15">
                  <c:v>44.2</c:v>
                </c:pt>
                <c:pt idx="16">
                  <c:v>10.6</c:v>
                </c:pt>
                <c:pt idx="17">
                  <c:v>48.6</c:v>
                </c:pt>
                <c:pt idx="18">
                  <c:v>48</c:v>
                </c:pt>
                <c:pt idx="19">
                  <c:v>44.9</c:v>
                </c:pt>
                <c:pt idx="20">
                  <c:v>10.199999999999999</c:v>
                </c:pt>
                <c:pt idx="21">
                  <c:v>39.200000000000003</c:v>
                </c:pt>
                <c:pt idx="22">
                  <c:v>43.7</c:v>
                </c:pt>
                <c:pt idx="23">
                  <c:v>18.7</c:v>
                </c:pt>
                <c:pt idx="24">
                  <c:v>52.5</c:v>
                </c:pt>
                <c:pt idx="25">
                  <c:v>42</c:v>
                </c:pt>
                <c:pt idx="26">
                  <c:v>52.5</c:v>
                </c:pt>
                <c:pt idx="27">
                  <c:v>24.6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'Feb17'!$C$57:$AG$57</c:f>
              <c:numCache>
                <c:formatCode>0.0</c:formatCode>
                <c:ptCount val="31"/>
                <c:pt idx="0">
                  <c:v>15.1</c:v>
                </c:pt>
                <c:pt idx="1">
                  <c:v>13.1</c:v>
                </c:pt>
                <c:pt idx="2">
                  <c:v>14</c:v>
                </c:pt>
                <c:pt idx="3">
                  <c:v>7.3</c:v>
                </c:pt>
                <c:pt idx="5">
                  <c:v>1</c:v>
                </c:pt>
                <c:pt idx="6">
                  <c:v>1.6</c:v>
                </c:pt>
                <c:pt idx="7">
                  <c:v>2.6</c:v>
                </c:pt>
                <c:pt idx="8">
                  <c:v>7.2</c:v>
                </c:pt>
                <c:pt idx="9">
                  <c:v>12.4</c:v>
                </c:pt>
                <c:pt idx="10">
                  <c:v>18.7</c:v>
                </c:pt>
                <c:pt idx="11">
                  <c:v>16.399999999999999</c:v>
                </c:pt>
                <c:pt idx="12">
                  <c:v>6.5</c:v>
                </c:pt>
                <c:pt idx="13">
                  <c:v>19.2</c:v>
                </c:pt>
                <c:pt idx="14">
                  <c:v>23.6</c:v>
                </c:pt>
                <c:pt idx="15">
                  <c:v>23.3</c:v>
                </c:pt>
                <c:pt idx="16">
                  <c:v>5.4</c:v>
                </c:pt>
                <c:pt idx="17">
                  <c:v>25</c:v>
                </c:pt>
                <c:pt idx="18">
                  <c:v>26</c:v>
                </c:pt>
                <c:pt idx="19">
                  <c:v>24.9</c:v>
                </c:pt>
                <c:pt idx="20">
                  <c:v>5.3</c:v>
                </c:pt>
                <c:pt idx="21">
                  <c:v>20.7</c:v>
                </c:pt>
                <c:pt idx="22">
                  <c:v>24.7</c:v>
                </c:pt>
                <c:pt idx="23">
                  <c:v>8.9</c:v>
                </c:pt>
                <c:pt idx="24">
                  <c:v>29.4</c:v>
                </c:pt>
                <c:pt idx="25">
                  <c:v>23.7</c:v>
                </c:pt>
                <c:pt idx="26">
                  <c:v>28.7</c:v>
                </c:pt>
                <c:pt idx="27">
                  <c:v>12.6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748472"/>
        <c:axId val="970748864"/>
      </c:barChart>
      <c:catAx>
        <c:axId val="97074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88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70748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847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'Mar17'!$C$3:$AG$3</c:f>
              <c:numCache>
                <c:formatCode>0.0</c:formatCode>
                <c:ptCount val="31"/>
                <c:pt idx="0">
                  <c:v>34.700000000000003</c:v>
                </c:pt>
                <c:pt idx="1">
                  <c:v>51.2</c:v>
                </c:pt>
                <c:pt idx="2">
                  <c:v>37.9</c:v>
                </c:pt>
                <c:pt idx="3">
                  <c:v>49.3</c:v>
                </c:pt>
                <c:pt idx="4">
                  <c:v>45.7</c:v>
                </c:pt>
                <c:pt idx="5">
                  <c:v>33.4</c:v>
                </c:pt>
                <c:pt idx="6">
                  <c:v>53</c:v>
                </c:pt>
                <c:pt idx="7">
                  <c:v>18.600000000000001</c:v>
                </c:pt>
                <c:pt idx="8">
                  <c:v>13.4</c:v>
                </c:pt>
                <c:pt idx="9">
                  <c:v>43.3</c:v>
                </c:pt>
                <c:pt idx="10">
                  <c:v>42.6</c:v>
                </c:pt>
                <c:pt idx="11">
                  <c:v>38.200000000000003</c:v>
                </c:pt>
                <c:pt idx="12">
                  <c:v>38.200000000000003</c:v>
                </c:pt>
                <c:pt idx="13">
                  <c:v>40.6</c:v>
                </c:pt>
                <c:pt idx="14">
                  <c:v>41.7</c:v>
                </c:pt>
                <c:pt idx="15">
                  <c:v>38.4</c:v>
                </c:pt>
                <c:pt idx="16">
                  <c:v>39</c:v>
                </c:pt>
                <c:pt idx="17">
                  <c:v>6.8</c:v>
                </c:pt>
                <c:pt idx="18">
                  <c:v>38.700000000000003</c:v>
                </c:pt>
                <c:pt idx="19">
                  <c:v>52.5</c:v>
                </c:pt>
                <c:pt idx="20">
                  <c:v>38.299999999999997</c:v>
                </c:pt>
                <c:pt idx="21">
                  <c:v>52.1</c:v>
                </c:pt>
                <c:pt idx="22">
                  <c:v>45.8</c:v>
                </c:pt>
                <c:pt idx="23">
                  <c:v>25.6</c:v>
                </c:pt>
                <c:pt idx="24">
                  <c:v>41.2</c:v>
                </c:pt>
                <c:pt idx="25">
                  <c:v>49.4</c:v>
                </c:pt>
                <c:pt idx="26">
                  <c:v>41.1</c:v>
                </c:pt>
                <c:pt idx="27">
                  <c:v>49</c:v>
                </c:pt>
                <c:pt idx="28">
                  <c:v>41</c:v>
                </c:pt>
                <c:pt idx="29">
                  <c:v>41.9</c:v>
                </c:pt>
                <c:pt idx="30">
                  <c:v>43.4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'Mar17'!$C$4:$AG$4</c:f>
              <c:numCache>
                <c:formatCode>0.0</c:formatCode>
                <c:ptCount val="31"/>
                <c:pt idx="0">
                  <c:v>76.599999999999994</c:v>
                </c:pt>
                <c:pt idx="1">
                  <c:v>115.30000000000001</c:v>
                </c:pt>
                <c:pt idx="2">
                  <c:v>143.19999999999999</c:v>
                </c:pt>
                <c:pt idx="3">
                  <c:v>162.4</c:v>
                </c:pt>
                <c:pt idx="4">
                  <c:v>145.9</c:v>
                </c:pt>
                <c:pt idx="5">
                  <c:v>69</c:v>
                </c:pt>
                <c:pt idx="6">
                  <c:v>108.4</c:v>
                </c:pt>
                <c:pt idx="7">
                  <c:v>91.8</c:v>
                </c:pt>
                <c:pt idx="8">
                  <c:v>46.599999999999994</c:v>
                </c:pt>
                <c:pt idx="9">
                  <c:v>233.10000000000002</c:v>
                </c:pt>
                <c:pt idx="10">
                  <c:v>225</c:v>
                </c:pt>
                <c:pt idx="11">
                  <c:v>219.8</c:v>
                </c:pt>
                <c:pt idx="12">
                  <c:v>234.7</c:v>
                </c:pt>
                <c:pt idx="13">
                  <c:v>241.59999999999997</c:v>
                </c:pt>
                <c:pt idx="14">
                  <c:v>237.8</c:v>
                </c:pt>
                <c:pt idx="15">
                  <c:v>244.70000000000002</c:v>
                </c:pt>
                <c:pt idx="16">
                  <c:v>246.89999999999998</c:v>
                </c:pt>
                <c:pt idx="17">
                  <c:v>25.500000000000004</c:v>
                </c:pt>
                <c:pt idx="18">
                  <c:v>127.19999999999999</c:v>
                </c:pt>
                <c:pt idx="19">
                  <c:v>177.5</c:v>
                </c:pt>
                <c:pt idx="20">
                  <c:v>115.29999999999998</c:v>
                </c:pt>
                <c:pt idx="21">
                  <c:v>119</c:v>
                </c:pt>
                <c:pt idx="22">
                  <c:v>249</c:v>
                </c:pt>
                <c:pt idx="23">
                  <c:v>125.9</c:v>
                </c:pt>
                <c:pt idx="24">
                  <c:v>271.60000000000002</c:v>
                </c:pt>
                <c:pt idx="25">
                  <c:v>117.69999999999999</c:v>
                </c:pt>
                <c:pt idx="26">
                  <c:v>275.3</c:v>
                </c:pt>
                <c:pt idx="27">
                  <c:v>203.6</c:v>
                </c:pt>
                <c:pt idx="28">
                  <c:v>273.60000000000002</c:v>
                </c:pt>
                <c:pt idx="29">
                  <c:v>271</c:v>
                </c:pt>
                <c:pt idx="30">
                  <c:v>245.8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749648"/>
        <c:axId val="970752000"/>
        <c:axId val="989631456"/>
      </c:bar3DChart>
      <c:catAx>
        <c:axId val="97074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520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7075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49648"/>
        <c:crossesAt val="1"/>
        <c:crossBetween val="between"/>
      </c:valAx>
      <c:serAx>
        <c:axId val="98963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707520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2014</a:t>
            </a:r>
          </a:p>
        </c:rich>
      </c:tx>
      <c:layout>
        <c:manualLayout>
          <c:xMode val="edge"/>
          <c:yMode val="edge"/>
          <c:x val="0.31441050297575979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096069868995633E-2"/>
          <c:y val="0.23562412342215988"/>
          <c:w val="0.7231441048034934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'Aug14'!$C$5:$AG$5</c:f>
              <c:numCache>
                <c:formatCode>0.0</c:formatCode>
                <c:ptCount val="31"/>
                <c:pt idx="0">
                  <c:v>52.634</c:v>
                </c:pt>
                <c:pt idx="1">
                  <c:v>53</c:v>
                </c:pt>
                <c:pt idx="2">
                  <c:v>52.975999999999999</c:v>
                </c:pt>
                <c:pt idx="3">
                  <c:v>52.963999999999999</c:v>
                </c:pt>
                <c:pt idx="4">
                  <c:v>52.963999999999999</c:v>
                </c:pt>
                <c:pt idx="5">
                  <c:v>47.487000000000002</c:v>
                </c:pt>
                <c:pt idx="6">
                  <c:v>53</c:v>
                </c:pt>
                <c:pt idx="7">
                  <c:v>53</c:v>
                </c:pt>
                <c:pt idx="8">
                  <c:v>53</c:v>
                </c:pt>
                <c:pt idx="9">
                  <c:v>51.188000000000002</c:v>
                </c:pt>
                <c:pt idx="10">
                  <c:v>36.33</c:v>
                </c:pt>
                <c:pt idx="11">
                  <c:v>47.341000000000001</c:v>
                </c:pt>
                <c:pt idx="12">
                  <c:v>53</c:v>
                </c:pt>
                <c:pt idx="13">
                  <c:v>53</c:v>
                </c:pt>
                <c:pt idx="14">
                  <c:v>53</c:v>
                </c:pt>
                <c:pt idx="15">
                  <c:v>53</c:v>
                </c:pt>
                <c:pt idx="16">
                  <c:v>48.581000000000003</c:v>
                </c:pt>
                <c:pt idx="17">
                  <c:v>50.591000000000001</c:v>
                </c:pt>
                <c:pt idx="19">
                  <c:v>52.72</c:v>
                </c:pt>
                <c:pt idx="20">
                  <c:v>52.735999999999997</c:v>
                </c:pt>
                <c:pt idx="21">
                  <c:v>50.978000000000002</c:v>
                </c:pt>
                <c:pt idx="22">
                  <c:v>53</c:v>
                </c:pt>
                <c:pt idx="23">
                  <c:v>53</c:v>
                </c:pt>
                <c:pt idx="24">
                  <c:v>39.155000000000001</c:v>
                </c:pt>
                <c:pt idx="25">
                  <c:v>16.146999999999998</c:v>
                </c:pt>
                <c:pt idx="26">
                  <c:v>52.951000000000001</c:v>
                </c:pt>
                <c:pt idx="27">
                  <c:v>52.716000000000001</c:v>
                </c:pt>
                <c:pt idx="29">
                  <c:v>49.3</c:v>
                </c:pt>
                <c:pt idx="30">
                  <c:v>53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'Aug14'!$C$6:$AG$6</c:f>
              <c:numCache>
                <c:formatCode>General</c:formatCode>
                <c:ptCount val="31"/>
                <c:pt idx="0">
                  <c:v>253.7</c:v>
                </c:pt>
                <c:pt idx="1">
                  <c:v>192.89999999999998</c:v>
                </c:pt>
                <c:pt idx="2">
                  <c:v>197.20000000000002</c:v>
                </c:pt>
                <c:pt idx="3">
                  <c:v>206.8</c:v>
                </c:pt>
                <c:pt idx="4">
                  <c:v>215.59999999999997</c:v>
                </c:pt>
                <c:pt idx="5">
                  <c:v>231</c:v>
                </c:pt>
                <c:pt idx="6">
                  <c:v>203.1</c:v>
                </c:pt>
                <c:pt idx="7">
                  <c:v>301.3</c:v>
                </c:pt>
                <c:pt idx="8">
                  <c:v>285.60000000000002</c:v>
                </c:pt>
                <c:pt idx="9">
                  <c:v>224.2</c:v>
                </c:pt>
                <c:pt idx="10">
                  <c:v>79.5</c:v>
                </c:pt>
                <c:pt idx="11">
                  <c:v>237.4</c:v>
                </c:pt>
                <c:pt idx="12">
                  <c:v>203.8</c:v>
                </c:pt>
                <c:pt idx="13">
                  <c:v>214.5</c:v>
                </c:pt>
                <c:pt idx="14">
                  <c:v>153.4</c:v>
                </c:pt>
                <c:pt idx="15">
                  <c:v>221</c:v>
                </c:pt>
                <c:pt idx="16">
                  <c:v>285.7</c:v>
                </c:pt>
                <c:pt idx="17">
                  <c:v>312.59999999999997</c:v>
                </c:pt>
                <c:pt idx="18" formatCode="0">
                  <c:v>247.70000000000437</c:v>
                </c:pt>
                <c:pt idx="19">
                  <c:v>227.7</c:v>
                </c:pt>
                <c:pt idx="20">
                  <c:v>253.8</c:v>
                </c:pt>
                <c:pt idx="21">
                  <c:v>287.89999999999998</c:v>
                </c:pt>
                <c:pt idx="22">
                  <c:v>125.5</c:v>
                </c:pt>
                <c:pt idx="23">
                  <c:v>261.8</c:v>
                </c:pt>
                <c:pt idx="24">
                  <c:v>143.1</c:v>
                </c:pt>
                <c:pt idx="25">
                  <c:v>57.300000000000011</c:v>
                </c:pt>
                <c:pt idx="26">
                  <c:v>191.29999999999998</c:v>
                </c:pt>
                <c:pt idx="27">
                  <c:v>248.60000000000002</c:v>
                </c:pt>
                <c:pt idx="28">
                  <c:v>150.89999999999998</c:v>
                </c:pt>
                <c:pt idx="29">
                  <c:v>255.1</c:v>
                </c:pt>
                <c:pt idx="30">
                  <c:v>131.30000000000001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61438720"/>
        <c:axId val="561437544"/>
        <c:axId val="989535632"/>
      </c:bar3DChart>
      <c:catAx>
        <c:axId val="5614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6143754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561437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61438720"/>
        <c:crossesAt val="1"/>
        <c:crossBetween val="between"/>
      </c:valAx>
      <c:serAx>
        <c:axId val="98953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6143754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624914908100751"/>
          <c:y val="0.34777912376337572"/>
          <c:w val="0.93124574540503746"/>
          <c:h val="0.42795247154235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'Mar17'!$C$54:$AG$54</c:f>
              <c:numCache>
                <c:formatCode>0.0</c:formatCode>
                <c:ptCount val="31"/>
                <c:pt idx="0">
                  <c:v>22.5</c:v>
                </c:pt>
                <c:pt idx="1">
                  <c:v>35.1</c:v>
                </c:pt>
                <c:pt idx="2">
                  <c:v>39.700000000000003</c:v>
                </c:pt>
                <c:pt idx="3">
                  <c:v>46.1</c:v>
                </c:pt>
                <c:pt idx="4">
                  <c:v>40.299999999999997</c:v>
                </c:pt>
                <c:pt idx="5">
                  <c:v>20</c:v>
                </c:pt>
                <c:pt idx="6">
                  <c:v>32.1</c:v>
                </c:pt>
                <c:pt idx="7">
                  <c:v>26.3</c:v>
                </c:pt>
                <c:pt idx="8">
                  <c:v>13.5</c:v>
                </c:pt>
                <c:pt idx="9">
                  <c:v>69.599999999999994</c:v>
                </c:pt>
                <c:pt idx="10">
                  <c:v>65.5</c:v>
                </c:pt>
                <c:pt idx="11">
                  <c:v>65.900000000000006</c:v>
                </c:pt>
                <c:pt idx="12">
                  <c:v>68.5</c:v>
                </c:pt>
                <c:pt idx="13">
                  <c:v>70.8</c:v>
                </c:pt>
                <c:pt idx="14">
                  <c:v>70.3</c:v>
                </c:pt>
                <c:pt idx="15">
                  <c:v>71.900000000000006</c:v>
                </c:pt>
                <c:pt idx="16">
                  <c:v>72.7</c:v>
                </c:pt>
                <c:pt idx="17">
                  <c:v>7.4</c:v>
                </c:pt>
                <c:pt idx="18">
                  <c:v>38.1</c:v>
                </c:pt>
                <c:pt idx="19">
                  <c:v>53.8</c:v>
                </c:pt>
                <c:pt idx="20">
                  <c:v>33.4</c:v>
                </c:pt>
                <c:pt idx="21">
                  <c:v>34.299999999999997</c:v>
                </c:pt>
                <c:pt idx="22">
                  <c:v>72.3</c:v>
                </c:pt>
                <c:pt idx="23">
                  <c:v>36.700000000000003</c:v>
                </c:pt>
                <c:pt idx="24">
                  <c:v>80.599999999999994</c:v>
                </c:pt>
                <c:pt idx="25">
                  <c:v>34.200000000000003</c:v>
                </c:pt>
                <c:pt idx="26">
                  <c:v>81</c:v>
                </c:pt>
                <c:pt idx="27">
                  <c:v>58.1</c:v>
                </c:pt>
                <c:pt idx="28">
                  <c:v>80.5</c:v>
                </c:pt>
                <c:pt idx="29">
                  <c:v>79.099999999999994</c:v>
                </c:pt>
                <c:pt idx="30">
                  <c:v>70.599999999999994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'Mar17'!$C$55:$AG$55</c:f>
              <c:numCache>
                <c:formatCode>0.0</c:formatCode>
                <c:ptCount val="31"/>
                <c:pt idx="0">
                  <c:v>22.1</c:v>
                </c:pt>
                <c:pt idx="1">
                  <c:v>34.799999999999997</c:v>
                </c:pt>
                <c:pt idx="2">
                  <c:v>39.799999999999997</c:v>
                </c:pt>
                <c:pt idx="3">
                  <c:v>46.2</c:v>
                </c:pt>
                <c:pt idx="4">
                  <c:v>40.5</c:v>
                </c:pt>
                <c:pt idx="5">
                  <c:v>19.8</c:v>
                </c:pt>
                <c:pt idx="6">
                  <c:v>31.9</c:v>
                </c:pt>
                <c:pt idx="7">
                  <c:v>26</c:v>
                </c:pt>
                <c:pt idx="8">
                  <c:v>13.3</c:v>
                </c:pt>
                <c:pt idx="9">
                  <c:v>68.7</c:v>
                </c:pt>
                <c:pt idx="10">
                  <c:v>64.900000000000006</c:v>
                </c:pt>
                <c:pt idx="11">
                  <c:v>65</c:v>
                </c:pt>
                <c:pt idx="12">
                  <c:v>67.7</c:v>
                </c:pt>
                <c:pt idx="13">
                  <c:v>69.599999999999994</c:v>
                </c:pt>
                <c:pt idx="14">
                  <c:v>69</c:v>
                </c:pt>
                <c:pt idx="15">
                  <c:v>70.900000000000006</c:v>
                </c:pt>
                <c:pt idx="16">
                  <c:v>71.5</c:v>
                </c:pt>
                <c:pt idx="17">
                  <c:v>7.2</c:v>
                </c:pt>
                <c:pt idx="18">
                  <c:v>36.6</c:v>
                </c:pt>
                <c:pt idx="19">
                  <c:v>52.4</c:v>
                </c:pt>
                <c:pt idx="20">
                  <c:v>33.200000000000003</c:v>
                </c:pt>
                <c:pt idx="21">
                  <c:v>34.1</c:v>
                </c:pt>
                <c:pt idx="22">
                  <c:v>72.3</c:v>
                </c:pt>
                <c:pt idx="23">
                  <c:v>36.299999999999997</c:v>
                </c:pt>
                <c:pt idx="24">
                  <c:v>78.900000000000006</c:v>
                </c:pt>
                <c:pt idx="25">
                  <c:v>33.9</c:v>
                </c:pt>
                <c:pt idx="26">
                  <c:v>79.3</c:v>
                </c:pt>
                <c:pt idx="27">
                  <c:v>56.9</c:v>
                </c:pt>
                <c:pt idx="28">
                  <c:v>79</c:v>
                </c:pt>
                <c:pt idx="29">
                  <c:v>78.3</c:v>
                </c:pt>
                <c:pt idx="30">
                  <c:v>70.400000000000006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'Mar17'!$C$56:$AG$56</c:f>
              <c:numCache>
                <c:formatCode>0.0</c:formatCode>
                <c:ptCount val="31"/>
                <c:pt idx="0">
                  <c:v>21.4</c:v>
                </c:pt>
                <c:pt idx="1">
                  <c:v>30.9</c:v>
                </c:pt>
                <c:pt idx="2">
                  <c:v>39</c:v>
                </c:pt>
                <c:pt idx="3">
                  <c:v>44.5</c:v>
                </c:pt>
                <c:pt idx="4">
                  <c:v>40.200000000000003</c:v>
                </c:pt>
                <c:pt idx="5">
                  <c:v>19.3</c:v>
                </c:pt>
                <c:pt idx="6">
                  <c:v>29.7</c:v>
                </c:pt>
                <c:pt idx="7">
                  <c:v>25.3</c:v>
                </c:pt>
                <c:pt idx="8">
                  <c:v>13</c:v>
                </c:pt>
                <c:pt idx="9">
                  <c:v>61.5</c:v>
                </c:pt>
                <c:pt idx="10">
                  <c:v>59.6</c:v>
                </c:pt>
                <c:pt idx="11">
                  <c:v>59.1</c:v>
                </c:pt>
                <c:pt idx="12">
                  <c:v>62.5</c:v>
                </c:pt>
                <c:pt idx="13">
                  <c:v>64</c:v>
                </c:pt>
                <c:pt idx="14">
                  <c:v>62.4</c:v>
                </c:pt>
                <c:pt idx="15">
                  <c:v>64.3</c:v>
                </c:pt>
                <c:pt idx="16">
                  <c:v>64.7</c:v>
                </c:pt>
                <c:pt idx="17">
                  <c:v>7.1</c:v>
                </c:pt>
                <c:pt idx="18">
                  <c:v>34.9</c:v>
                </c:pt>
                <c:pt idx="19">
                  <c:v>47.9</c:v>
                </c:pt>
                <c:pt idx="20">
                  <c:v>32.1</c:v>
                </c:pt>
                <c:pt idx="21">
                  <c:v>33.1</c:v>
                </c:pt>
                <c:pt idx="22">
                  <c:v>67.7</c:v>
                </c:pt>
                <c:pt idx="23">
                  <c:v>35.200000000000003</c:v>
                </c:pt>
                <c:pt idx="24">
                  <c:v>73</c:v>
                </c:pt>
                <c:pt idx="25">
                  <c:v>33.1</c:v>
                </c:pt>
                <c:pt idx="26">
                  <c:v>72.7</c:v>
                </c:pt>
                <c:pt idx="27">
                  <c:v>54.7</c:v>
                </c:pt>
                <c:pt idx="28">
                  <c:v>72.5</c:v>
                </c:pt>
                <c:pt idx="29">
                  <c:v>72.3</c:v>
                </c:pt>
                <c:pt idx="30">
                  <c:v>66.900000000000006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'Mar17'!$C$57:$AG$57</c:f>
              <c:numCache>
                <c:formatCode>0.0</c:formatCode>
                <c:ptCount val="31"/>
                <c:pt idx="0">
                  <c:v>10.6</c:v>
                </c:pt>
                <c:pt idx="1">
                  <c:v>14.5</c:v>
                </c:pt>
                <c:pt idx="2">
                  <c:v>24.7</c:v>
                </c:pt>
                <c:pt idx="3">
                  <c:v>25.6</c:v>
                </c:pt>
                <c:pt idx="4">
                  <c:v>24.9</c:v>
                </c:pt>
                <c:pt idx="5">
                  <c:v>9.9</c:v>
                </c:pt>
                <c:pt idx="6">
                  <c:v>14.7</c:v>
                </c:pt>
                <c:pt idx="7">
                  <c:v>14.2</c:v>
                </c:pt>
                <c:pt idx="8">
                  <c:v>6.8</c:v>
                </c:pt>
                <c:pt idx="9">
                  <c:v>33.299999999999997</c:v>
                </c:pt>
                <c:pt idx="10">
                  <c:v>35</c:v>
                </c:pt>
                <c:pt idx="11">
                  <c:v>29.8</c:v>
                </c:pt>
                <c:pt idx="12">
                  <c:v>36</c:v>
                </c:pt>
                <c:pt idx="13">
                  <c:v>37.200000000000003</c:v>
                </c:pt>
                <c:pt idx="14">
                  <c:v>36.1</c:v>
                </c:pt>
                <c:pt idx="15">
                  <c:v>37.6</c:v>
                </c:pt>
                <c:pt idx="16">
                  <c:v>38</c:v>
                </c:pt>
                <c:pt idx="17">
                  <c:v>3.8</c:v>
                </c:pt>
                <c:pt idx="18">
                  <c:v>17.600000000000001</c:v>
                </c:pt>
                <c:pt idx="19">
                  <c:v>23.4</c:v>
                </c:pt>
                <c:pt idx="20">
                  <c:v>16.600000000000001</c:v>
                </c:pt>
                <c:pt idx="21">
                  <c:v>17.5</c:v>
                </c:pt>
                <c:pt idx="22">
                  <c:v>36.700000000000003</c:v>
                </c:pt>
                <c:pt idx="23">
                  <c:v>17.7</c:v>
                </c:pt>
                <c:pt idx="24">
                  <c:v>39.1</c:v>
                </c:pt>
                <c:pt idx="25">
                  <c:v>16.5</c:v>
                </c:pt>
                <c:pt idx="26">
                  <c:v>42.3</c:v>
                </c:pt>
                <c:pt idx="27">
                  <c:v>33.9</c:v>
                </c:pt>
                <c:pt idx="28">
                  <c:v>41.6</c:v>
                </c:pt>
                <c:pt idx="29">
                  <c:v>41.3</c:v>
                </c:pt>
                <c:pt idx="30">
                  <c:v>37.9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750432"/>
        <c:axId val="970752392"/>
      </c:barChart>
      <c:catAx>
        <c:axId val="97075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52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70752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5043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'Apr17'!$C$3:$AG$3</c:f>
              <c:numCache>
                <c:formatCode>0.0</c:formatCode>
                <c:ptCount val="31"/>
                <c:pt idx="0">
                  <c:v>51.5</c:v>
                </c:pt>
                <c:pt idx="1">
                  <c:v>15.4</c:v>
                </c:pt>
                <c:pt idx="2">
                  <c:v>47.5</c:v>
                </c:pt>
                <c:pt idx="3">
                  <c:v>52.9</c:v>
                </c:pt>
                <c:pt idx="4">
                  <c:v>51.8</c:v>
                </c:pt>
                <c:pt idx="5">
                  <c:v>47.4</c:v>
                </c:pt>
                <c:pt idx="6">
                  <c:v>42</c:v>
                </c:pt>
                <c:pt idx="7">
                  <c:v>42.2</c:v>
                </c:pt>
                <c:pt idx="8">
                  <c:v>41.1</c:v>
                </c:pt>
                <c:pt idx="9">
                  <c:v>44.1</c:v>
                </c:pt>
                <c:pt idx="10">
                  <c:v>49.2</c:v>
                </c:pt>
                <c:pt idx="11">
                  <c:v>42.8</c:v>
                </c:pt>
                <c:pt idx="12">
                  <c:v>43.3</c:v>
                </c:pt>
                <c:pt idx="13">
                  <c:v>52.9</c:v>
                </c:pt>
                <c:pt idx="14">
                  <c:v>34.5</c:v>
                </c:pt>
                <c:pt idx="15">
                  <c:v>25.2</c:v>
                </c:pt>
                <c:pt idx="16">
                  <c:v>53</c:v>
                </c:pt>
                <c:pt idx="17">
                  <c:v>53</c:v>
                </c:pt>
                <c:pt idx="18">
                  <c:v>53</c:v>
                </c:pt>
                <c:pt idx="19">
                  <c:v>53</c:v>
                </c:pt>
                <c:pt idx="20">
                  <c:v>45.7</c:v>
                </c:pt>
                <c:pt idx="21">
                  <c:v>44.8</c:v>
                </c:pt>
                <c:pt idx="22">
                  <c:v>46.4</c:v>
                </c:pt>
                <c:pt idx="23">
                  <c:v>44.5</c:v>
                </c:pt>
                <c:pt idx="24">
                  <c:v>14.6</c:v>
                </c:pt>
                <c:pt idx="25">
                  <c:v>29.6</c:v>
                </c:pt>
                <c:pt idx="26">
                  <c:v>21.5</c:v>
                </c:pt>
                <c:pt idx="27">
                  <c:v>51.4</c:v>
                </c:pt>
                <c:pt idx="28">
                  <c:v>53</c:v>
                </c:pt>
                <c:pt idx="29">
                  <c:v>48.9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'Apr17'!$C$4:$AG$4</c:f>
              <c:numCache>
                <c:formatCode>0.0</c:formatCode>
                <c:ptCount val="31"/>
                <c:pt idx="0">
                  <c:v>198.3</c:v>
                </c:pt>
                <c:pt idx="1">
                  <c:v>87.600000000000009</c:v>
                </c:pt>
                <c:pt idx="2">
                  <c:v>254.6</c:v>
                </c:pt>
                <c:pt idx="3">
                  <c:v>132.70000000000002</c:v>
                </c:pt>
                <c:pt idx="4">
                  <c:v>192.5</c:v>
                </c:pt>
                <c:pt idx="5">
                  <c:v>259.5</c:v>
                </c:pt>
                <c:pt idx="6">
                  <c:v>296.89999999999998</c:v>
                </c:pt>
                <c:pt idx="7">
                  <c:v>298.09999999999997</c:v>
                </c:pt>
                <c:pt idx="8">
                  <c:v>294.2</c:v>
                </c:pt>
                <c:pt idx="9">
                  <c:v>284.60000000000002</c:v>
                </c:pt>
                <c:pt idx="10">
                  <c:v>214.89999999999998</c:v>
                </c:pt>
                <c:pt idx="11">
                  <c:v>302.89999999999998</c:v>
                </c:pt>
                <c:pt idx="12">
                  <c:v>309.00000000000006</c:v>
                </c:pt>
                <c:pt idx="13">
                  <c:v>258.5</c:v>
                </c:pt>
                <c:pt idx="14">
                  <c:v>134.9</c:v>
                </c:pt>
                <c:pt idx="15">
                  <c:v>84.600000000000009</c:v>
                </c:pt>
                <c:pt idx="16">
                  <c:v>195.8</c:v>
                </c:pt>
                <c:pt idx="17">
                  <c:v>284.39999999999998</c:v>
                </c:pt>
                <c:pt idx="18">
                  <c:v>189.9</c:v>
                </c:pt>
                <c:pt idx="19">
                  <c:v>336.00000000000006</c:v>
                </c:pt>
                <c:pt idx="20">
                  <c:v>340.7</c:v>
                </c:pt>
                <c:pt idx="21">
                  <c:v>339.4</c:v>
                </c:pt>
                <c:pt idx="22">
                  <c:v>345.29999999999995</c:v>
                </c:pt>
                <c:pt idx="23">
                  <c:v>329.20000000000005</c:v>
                </c:pt>
                <c:pt idx="24">
                  <c:v>62.400000000000006</c:v>
                </c:pt>
                <c:pt idx="25">
                  <c:v>109.1</c:v>
                </c:pt>
                <c:pt idx="26">
                  <c:v>98.5</c:v>
                </c:pt>
                <c:pt idx="27">
                  <c:v>98.1</c:v>
                </c:pt>
                <c:pt idx="28">
                  <c:v>344.6</c:v>
                </c:pt>
                <c:pt idx="29">
                  <c:v>335.09999999999997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750040"/>
        <c:axId val="970751216"/>
        <c:axId val="989625520"/>
      </c:bar3DChart>
      <c:catAx>
        <c:axId val="970750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5121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7075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0750040"/>
        <c:crossesAt val="1"/>
        <c:crossBetween val="between"/>
      </c:valAx>
      <c:serAx>
        <c:axId val="98962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97075121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'Apr17'!$C$54:$AG$54</c:f>
              <c:numCache>
                <c:formatCode>0.0</c:formatCode>
                <c:ptCount val="31"/>
                <c:pt idx="0">
                  <c:v>55.6</c:v>
                </c:pt>
                <c:pt idx="1">
                  <c:v>25.3</c:v>
                </c:pt>
                <c:pt idx="2">
                  <c:v>74.8</c:v>
                </c:pt>
                <c:pt idx="3">
                  <c:v>37.700000000000003</c:v>
                </c:pt>
                <c:pt idx="4">
                  <c:v>57</c:v>
                </c:pt>
                <c:pt idx="5">
                  <c:v>77.5</c:v>
                </c:pt>
                <c:pt idx="6">
                  <c:v>87.4</c:v>
                </c:pt>
                <c:pt idx="7">
                  <c:v>87.5</c:v>
                </c:pt>
                <c:pt idx="8">
                  <c:v>86.2</c:v>
                </c:pt>
                <c:pt idx="9">
                  <c:v>81.3</c:v>
                </c:pt>
                <c:pt idx="10">
                  <c:v>64.8</c:v>
                </c:pt>
                <c:pt idx="11">
                  <c:v>89.5</c:v>
                </c:pt>
                <c:pt idx="12">
                  <c:v>90.7</c:v>
                </c:pt>
                <c:pt idx="13">
                  <c:v>75.599999999999994</c:v>
                </c:pt>
                <c:pt idx="14">
                  <c:v>38.4</c:v>
                </c:pt>
                <c:pt idx="15">
                  <c:v>24.7</c:v>
                </c:pt>
                <c:pt idx="16">
                  <c:v>55.2</c:v>
                </c:pt>
                <c:pt idx="17">
                  <c:v>83.9</c:v>
                </c:pt>
                <c:pt idx="18">
                  <c:v>55.8</c:v>
                </c:pt>
                <c:pt idx="19">
                  <c:v>98.7</c:v>
                </c:pt>
                <c:pt idx="20">
                  <c:v>100</c:v>
                </c:pt>
                <c:pt idx="21">
                  <c:v>98.7</c:v>
                </c:pt>
                <c:pt idx="22">
                  <c:v>102.6</c:v>
                </c:pt>
                <c:pt idx="23">
                  <c:v>95.6</c:v>
                </c:pt>
                <c:pt idx="24">
                  <c:v>17.899999999999999</c:v>
                </c:pt>
                <c:pt idx="25">
                  <c:v>31.7</c:v>
                </c:pt>
                <c:pt idx="26">
                  <c:v>28.7</c:v>
                </c:pt>
                <c:pt idx="27">
                  <c:v>28.8</c:v>
                </c:pt>
                <c:pt idx="28">
                  <c:v>100.3</c:v>
                </c:pt>
                <c:pt idx="29">
                  <c:v>96.8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'Apr17'!$C$55:$AG$55</c:f>
              <c:numCache>
                <c:formatCode>0.0</c:formatCode>
                <c:ptCount val="31"/>
                <c:pt idx="0">
                  <c:v>55.7</c:v>
                </c:pt>
                <c:pt idx="1">
                  <c:v>25.1</c:v>
                </c:pt>
                <c:pt idx="2">
                  <c:v>73.599999999999994</c:v>
                </c:pt>
                <c:pt idx="3">
                  <c:v>37.6</c:v>
                </c:pt>
                <c:pt idx="4">
                  <c:v>56.3</c:v>
                </c:pt>
                <c:pt idx="5">
                  <c:v>77</c:v>
                </c:pt>
                <c:pt idx="6">
                  <c:v>86.1</c:v>
                </c:pt>
                <c:pt idx="7">
                  <c:v>86.2</c:v>
                </c:pt>
                <c:pt idx="8">
                  <c:v>85.3</c:v>
                </c:pt>
                <c:pt idx="9">
                  <c:v>81.8</c:v>
                </c:pt>
                <c:pt idx="10">
                  <c:v>64.099999999999994</c:v>
                </c:pt>
                <c:pt idx="11">
                  <c:v>88.4</c:v>
                </c:pt>
                <c:pt idx="12">
                  <c:v>89.4</c:v>
                </c:pt>
                <c:pt idx="13">
                  <c:v>74.599999999999994</c:v>
                </c:pt>
                <c:pt idx="14">
                  <c:v>38.200000000000003</c:v>
                </c:pt>
                <c:pt idx="15">
                  <c:v>24.3</c:v>
                </c:pt>
                <c:pt idx="16">
                  <c:v>55.1</c:v>
                </c:pt>
                <c:pt idx="17">
                  <c:v>82.9</c:v>
                </c:pt>
                <c:pt idx="18">
                  <c:v>55.5</c:v>
                </c:pt>
                <c:pt idx="19">
                  <c:v>97.9</c:v>
                </c:pt>
                <c:pt idx="20">
                  <c:v>98.7</c:v>
                </c:pt>
                <c:pt idx="21">
                  <c:v>98.2</c:v>
                </c:pt>
                <c:pt idx="22">
                  <c:v>101.3</c:v>
                </c:pt>
                <c:pt idx="23">
                  <c:v>95.2</c:v>
                </c:pt>
                <c:pt idx="24">
                  <c:v>17.600000000000001</c:v>
                </c:pt>
                <c:pt idx="25">
                  <c:v>31.4</c:v>
                </c:pt>
                <c:pt idx="26">
                  <c:v>28.3</c:v>
                </c:pt>
                <c:pt idx="27">
                  <c:v>29</c:v>
                </c:pt>
                <c:pt idx="28">
                  <c:v>100.8</c:v>
                </c:pt>
                <c:pt idx="29">
                  <c:v>96.8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'Apr17'!$C$56:$AG$56</c:f>
              <c:numCache>
                <c:formatCode>0.0</c:formatCode>
                <c:ptCount val="31"/>
                <c:pt idx="0">
                  <c:v>53.9</c:v>
                </c:pt>
                <c:pt idx="1">
                  <c:v>24.5</c:v>
                </c:pt>
                <c:pt idx="2">
                  <c:v>67.8</c:v>
                </c:pt>
                <c:pt idx="3">
                  <c:v>36.5</c:v>
                </c:pt>
                <c:pt idx="4">
                  <c:v>52.3</c:v>
                </c:pt>
                <c:pt idx="5">
                  <c:v>70.5</c:v>
                </c:pt>
                <c:pt idx="6">
                  <c:v>78.7</c:v>
                </c:pt>
                <c:pt idx="7">
                  <c:v>79</c:v>
                </c:pt>
                <c:pt idx="8">
                  <c:v>77.900000000000006</c:v>
                </c:pt>
                <c:pt idx="9">
                  <c:v>76.7</c:v>
                </c:pt>
                <c:pt idx="10">
                  <c:v>58.4</c:v>
                </c:pt>
                <c:pt idx="11">
                  <c:v>80.5</c:v>
                </c:pt>
                <c:pt idx="12">
                  <c:v>82.1</c:v>
                </c:pt>
                <c:pt idx="13">
                  <c:v>67.599999999999994</c:v>
                </c:pt>
                <c:pt idx="14">
                  <c:v>36.9</c:v>
                </c:pt>
                <c:pt idx="15">
                  <c:v>23.7</c:v>
                </c:pt>
                <c:pt idx="16">
                  <c:v>53.1</c:v>
                </c:pt>
                <c:pt idx="17">
                  <c:v>77.7</c:v>
                </c:pt>
                <c:pt idx="18">
                  <c:v>52.8</c:v>
                </c:pt>
                <c:pt idx="19">
                  <c:v>89.8</c:v>
                </c:pt>
                <c:pt idx="20">
                  <c:v>90.7</c:v>
                </c:pt>
                <c:pt idx="21">
                  <c:v>91.3</c:v>
                </c:pt>
                <c:pt idx="22">
                  <c:v>93.7</c:v>
                </c:pt>
                <c:pt idx="23">
                  <c:v>88.4</c:v>
                </c:pt>
                <c:pt idx="24">
                  <c:v>17.100000000000001</c:v>
                </c:pt>
                <c:pt idx="25">
                  <c:v>30.7</c:v>
                </c:pt>
                <c:pt idx="26">
                  <c:v>27.6</c:v>
                </c:pt>
                <c:pt idx="27">
                  <c:v>26.4</c:v>
                </c:pt>
                <c:pt idx="28">
                  <c:v>92.2</c:v>
                </c:pt>
                <c:pt idx="29">
                  <c:v>90.1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'Apr17'!$C$57:$AG$57</c:f>
              <c:numCache>
                <c:formatCode>0.0</c:formatCode>
                <c:ptCount val="31"/>
                <c:pt idx="0">
                  <c:v>33.1</c:v>
                </c:pt>
                <c:pt idx="1">
                  <c:v>12.7</c:v>
                </c:pt>
                <c:pt idx="2">
                  <c:v>38.4</c:v>
                </c:pt>
                <c:pt idx="3">
                  <c:v>20.9</c:v>
                </c:pt>
                <c:pt idx="4">
                  <c:v>26.9</c:v>
                </c:pt>
                <c:pt idx="5">
                  <c:v>34.5</c:v>
                </c:pt>
                <c:pt idx="6">
                  <c:v>44.7</c:v>
                </c:pt>
                <c:pt idx="7">
                  <c:v>45.4</c:v>
                </c:pt>
                <c:pt idx="8">
                  <c:v>44.8</c:v>
                </c:pt>
                <c:pt idx="9">
                  <c:v>44.8</c:v>
                </c:pt>
                <c:pt idx="10">
                  <c:v>27.6</c:v>
                </c:pt>
                <c:pt idx="11">
                  <c:v>44.5</c:v>
                </c:pt>
                <c:pt idx="12">
                  <c:v>46.8</c:v>
                </c:pt>
                <c:pt idx="13">
                  <c:v>40.700000000000003</c:v>
                </c:pt>
                <c:pt idx="14">
                  <c:v>21.4</c:v>
                </c:pt>
                <c:pt idx="15">
                  <c:v>11.9</c:v>
                </c:pt>
                <c:pt idx="16">
                  <c:v>32.4</c:v>
                </c:pt>
                <c:pt idx="17">
                  <c:v>39.9</c:v>
                </c:pt>
                <c:pt idx="18">
                  <c:v>25.8</c:v>
                </c:pt>
                <c:pt idx="19">
                  <c:v>49.6</c:v>
                </c:pt>
                <c:pt idx="20">
                  <c:v>51.3</c:v>
                </c:pt>
                <c:pt idx="21">
                  <c:v>51.2</c:v>
                </c:pt>
                <c:pt idx="22">
                  <c:v>47.7</c:v>
                </c:pt>
                <c:pt idx="23">
                  <c:v>50</c:v>
                </c:pt>
                <c:pt idx="24">
                  <c:v>9.8000000000000007</c:v>
                </c:pt>
                <c:pt idx="25">
                  <c:v>15.3</c:v>
                </c:pt>
                <c:pt idx="26">
                  <c:v>13.9</c:v>
                </c:pt>
                <c:pt idx="27">
                  <c:v>13.9</c:v>
                </c:pt>
                <c:pt idx="28">
                  <c:v>51.3</c:v>
                </c:pt>
                <c:pt idx="29">
                  <c:v>51.4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17320"/>
        <c:axId val="1005018104"/>
      </c:barChart>
      <c:catAx>
        <c:axId val="1005017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8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5018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732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'Mai17'!$C$3:$AG$3</c:f>
              <c:numCache>
                <c:formatCode>0.0</c:formatCode>
                <c:ptCount val="31"/>
                <c:pt idx="0">
                  <c:v>28.3</c:v>
                </c:pt>
                <c:pt idx="1">
                  <c:v>53</c:v>
                </c:pt>
                <c:pt idx="2">
                  <c:v>52.5</c:v>
                </c:pt>
                <c:pt idx="3">
                  <c:v>53</c:v>
                </c:pt>
                <c:pt idx="4">
                  <c:v>46.6</c:v>
                </c:pt>
                <c:pt idx="5">
                  <c:v>46.1</c:v>
                </c:pt>
                <c:pt idx="6">
                  <c:v>30.2</c:v>
                </c:pt>
                <c:pt idx="7">
                  <c:v>27.9</c:v>
                </c:pt>
                <c:pt idx="8">
                  <c:v>51.8</c:v>
                </c:pt>
                <c:pt idx="9">
                  <c:v>45.3</c:v>
                </c:pt>
                <c:pt idx="10">
                  <c:v>37.799999999999997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48.6</c:v>
                </c:pt>
                <c:pt idx="15">
                  <c:v>45.6</c:v>
                </c:pt>
                <c:pt idx="16">
                  <c:v>43.4</c:v>
                </c:pt>
                <c:pt idx="17">
                  <c:v>38.4</c:v>
                </c:pt>
                <c:pt idx="18">
                  <c:v>23.6</c:v>
                </c:pt>
                <c:pt idx="19">
                  <c:v>53</c:v>
                </c:pt>
                <c:pt idx="20">
                  <c:v>53</c:v>
                </c:pt>
                <c:pt idx="21">
                  <c:v>46.3</c:v>
                </c:pt>
                <c:pt idx="22">
                  <c:v>48.8</c:v>
                </c:pt>
                <c:pt idx="23">
                  <c:v>48</c:v>
                </c:pt>
                <c:pt idx="24">
                  <c:v>45.8</c:v>
                </c:pt>
                <c:pt idx="25">
                  <c:v>44</c:v>
                </c:pt>
                <c:pt idx="26">
                  <c:v>43.1</c:v>
                </c:pt>
                <c:pt idx="27">
                  <c:v>44.1</c:v>
                </c:pt>
                <c:pt idx="28">
                  <c:v>46.1</c:v>
                </c:pt>
                <c:pt idx="29">
                  <c:v>53</c:v>
                </c:pt>
                <c:pt idx="30">
                  <c:v>49.4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'Mai17'!$C$4:$AG$4</c:f>
              <c:numCache>
                <c:formatCode>0.0</c:formatCode>
                <c:ptCount val="31"/>
                <c:pt idx="0">
                  <c:v>118.20000000000002</c:v>
                </c:pt>
                <c:pt idx="1">
                  <c:v>208.1</c:v>
                </c:pt>
                <c:pt idx="2">
                  <c:v>237.3</c:v>
                </c:pt>
                <c:pt idx="3">
                  <c:v>153.80000000000001</c:v>
                </c:pt>
                <c:pt idx="4">
                  <c:v>352.1</c:v>
                </c:pt>
                <c:pt idx="5">
                  <c:v>98.9</c:v>
                </c:pt>
                <c:pt idx="6">
                  <c:v>97.5</c:v>
                </c:pt>
                <c:pt idx="7">
                  <c:v>95.100000000000009</c:v>
                </c:pt>
                <c:pt idx="8">
                  <c:v>245.5</c:v>
                </c:pt>
                <c:pt idx="9">
                  <c:v>342.6</c:v>
                </c:pt>
                <c:pt idx="10">
                  <c:v>171.3</c:v>
                </c:pt>
                <c:pt idx="11">
                  <c:v>192.6</c:v>
                </c:pt>
                <c:pt idx="12">
                  <c:v>206.39999999999998</c:v>
                </c:pt>
                <c:pt idx="13">
                  <c:v>248.9</c:v>
                </c:pt>
                <c:pt idx="14">
                  <c:v>354.3</c:v>
                </c:pt>
                <c:pt idx="15">
                  <c:v>351.1</c:v>
                </c:pt>
                <c:pt idx="16">
                  <c:v>333.09999999999997</c:v>
                </c:pt>
                <c:pt idx="17">
                  <c:v>203.79999999999998</c:v>
                </c:pt>
                <c:pt idx="18">
                  <c:v>90.1</c:v>
                </c:pt>
                <c:pt idx="19">
                  <c:v>297.89999999999998</c:v>
                </c:pt>
                <c:pt idx="20">
                  <c:v>290.7</c:v>
                </c:pt>
                <c:pt idx="21">
                  <c:v>362.59999999999997</c:v>
                </c:pt>
                <c:pt idx="22">
                  <c:v>319.39999999999998</c:v>
                </c:pt>
                <c:pt idx="23">
                  <c:v>350.99999999999994</c:v>
                </c:pt>
                <c:pt idx="24">
                  <c:v>351.5</c:v>
                </c:pt>
                <c:pt idx="25">
                  <c:v>357.49999999999994</c:v>
                </c:pt>
                <c:pt idx="26">
                  <c:v>341.9</c:v>
                </c:pt>
                <c:pt idx="27">
                  <c:v>327.10000000000002</c:v>
                </c:pt>
                <c:pt idx="28">
                  <c:v>278.8</c:v>
                </c:pt>
                <c:pt idx="29">
                  <c:v>215.4</c:v>
                </c:pt>
                <c:pt idx="30">
                  <c:v>263.59999999999997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5018496"/>
        <c:axId val="1005015360"/>
        <c:axId val="989626368"/>
      </c:bar3DChart>
      <c:catAx>
        <c:axId val="100501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53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501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8496"/>
        <c:crossesAt val="1"/>
        <c:crossBetween val="between"/>
      </c:valAx>
      <c:serAx>
        <c:axId val="98962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050153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'Mai17'!$C$54:$AG$54</c:f>
              <c:numCache>
                <c:formatCode>0.0</c:formatCode>
                <c:ptCount val="31"/>
                <c:pt idx="0">
                  <c:v>34.6</c:v>
                </c:pt>
                <c:pt idx="1">
                  <c:v>58.7</c:v>
                </c:pt>
                <c:pt idx="2">
                  <c:v>68.7</c:v>
                </c:pt>
                <c:pt idx="3">
                  <c:v>44.2</c:v>
                </c:pt>
                <c:pt idx="4">
                  <c:v>102.8</c:v>
                </c:pt>
                <c:pt idx="5">
                  <c:v>27.9</c:v>
                </c:pt>
                <c:pt idx="6">
                  <c:v>28.3</c:v>
                </c:pt>
                <c:pt idx="7">
                  <c:v>27.6</c:v>
                </c:pt>
                <c:pt idx="8">
                  <c:v>72.8</c:v>
                </c:pt>
                <c:pt idx="9">
                  <c:v>98</c:v>
                </c:pt>
                <c:pt idx="10">
                  <c:v>49.4</c:v>
                </c:pt>
                <c:pt idx="11">
                  <c:v>54.4</c:v>
                </c:pt>
                <c:pt idx="12">
                  <c:v>58.8</c:v>
                </c:pt>
                <c:pt idx="13">
                  <c:v>75</c:v>
                </c:pt>
                <c:pt idx="14">
                  <c:v>103.7</c:v>
                </c:pt>
                <c:pt idx="15">
                  <c:v>102.7</c:v>
                </c:pt>
                <c:pt idx="16">
                  <c:v>96.3</c:v>
                </c:pt>
                <c:pt idx="17">
                  <c:v>59.2</c:v>
                </c:pt>
                <c:pt idx="18">
                  <c:v>29.2</c:v>
                </c:pt>
                <c:pt idx="19">
                  <c:v>85.5</c:v>
                </c:pt>
                <c:pt idx="20">
                  <c:v>87</c:v>
                </c:pt>
                <c:pt idx="21">
                  <c:v>106.5</c:v>
                </c:pt>
                <c:pt idx="22">
                  <c:v>92.3</c:v>
                </c:pt>
                <c:pt idx="23">
                  <c:v>103.2</c:v>
                </c:pt>
                <c:pt idx="24">
                  <c:v>103.7</c:v>
                </c:pt>
                <c:pt idx="25">
                  <c:v>104.6</c:v>
                </c:pt>
                <c:pt idx="26">
                  <c:v>98.9</c:v>
                </c:pt>
                <c:pt idx="27">
                  <c:v>94.3</c:v>
                </c:pt>
                <c:pt idx="28">
                  <c:v>77.7</c:v>
                </c:pt>
                <c:pt idx="29">
                  <c:v>62.5</c:v>
                </c:pt>
                <c:pt idx="30">
                  <c:v>75.3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'Mai17'!$C$55:$AG$55</c:f>
              <c:numCache>
                <c:formatCode>0.0</c:formatCode>
                <c:ptCount val="31"/>
                <c:pt idx="0">
                  <c:v>34.200000000000003</c:v>
                </c:pt>
                <c:pt idx="1">
                  <c:v>58.3</c:v>
                </c:pt>
                <c:pt idx="2">
                  <c:v>67.599999999999994</c:v>
                </c:pt>
                <c:pt idx="3">
                  <c:v>43.9</c:v>
                </c:pt>
                <c:pt idx="4">
                  <c:v>101.2</c:v>
                </c:pt>
                <c:pt idx="5">
                  <c:v>27.6</c:v>
                </c:pt>
                <c:pt idx="6">
                  <c:v>28</c:v>
                </c:pt>
                <c:pt idx="7">
                  <c:v>27.3</c:v>
                </c:pt>
                <c:pt idx="8">
                  <c:v>72.3</c:v>
                </c:pt>
                <c:pt idx="9">
                  <c:v>98.2</c:v>
                </c:pt>
                <c:pt idx="10">
                  <c:v>49.1</c:v>
                </c:pt>
                <c:pt idx="11">
                  <c:v>54.2</c:v>
                </c:pt>
                <c:pt idx="12">
                  <c:v>58.7</c:v>
                </c:pt>
                <c:pt idx="13">
                  <c:v>73.3</c:v>
                </c:pt>
                <c:pt idx="14">
                  <c:v>102.3</c:v>
                </c:pt>
                <c:pt idx="15">
                  <c:v>101</c:v>
                </c:pt>
                <c:pt idx="16">
                  <c:v>95.4</c:v>
                </c:pt>
                <c:pt idx="17">
                  <c:v>58.8</c:v>
                </c:pt>
                <c:pt idx="18">
                  <c:v>25.6</c:v>
                </c:pt>
                <c:pt idx="19">
                  <c:v>85.9</c:v>
                </c:pt>
                <c:pt idx="20">
                  <c:v>84.8</c:v>
                </c:pt>
                <c:pt idx="21">
                  <c:v>104.6</c:v>
                </c:pt>
                <c:pt idx="22">
                  <c:v>91.1</c:v>
                </c:pt>
                <c:pt idx="23">
                  <c:v>102</c:v>
                </c:pt>
                <c:pt idx="24">
                  <c:v>101.5</c:v>
                </c:pt>
                <c:pt idx="25">
                  <c:v>102.8</c:v>
                </c:pt>
                <c:pt idx="26">
                  <c:v>99</c:v>
                </c:pt>
                <c:pt idx="27">
                  <c:v>93.4</c:v>
                </c:pt>
                <c:pt idx="28">
                  <c:v>78.2</c:v>
                </c:pt>
                <c:pt idx="29">
                  <c:v>62.1</c:v>
                </c:pt>
                <c:pt idx="30">
                  <c:v>75.099999999999994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'Mai17'!$C$56:$AG$56</c:f>
              <c:numCache>
                <c:formatCode>0.0</c:formatCode>
                <c:ptCount val="31"/>
                <c:pt idx="0">
                  <c:v>33</c:v>
                </c:pt>
                <c:pt idx="1">
                  <c:v>57.1</c:v>
                </c:pt>
                <c:pt idx="2">
                  <c:v>63.8</c:v>
                </c:pt>
                <c:pt idx="3">
                  <c:v>42.9</c:v>
                </c:pt>
                <c:pt idx="4">
                  <c:v>94.8</c:v>
                </c:pt>
                <c:pt idx="5">
                  <c:v>27.2</c:v>
                </c:pt>
                <c:pt idx="6">
                  <c:v>27.3</c:v>
                </c:pt>
                <c:pt idx="7">
                  <c:v>26.7</c:v>
                </c:pt>
                <c:pt idx="8">
                  <c:v>67.099999999999994</c:v>
                </c:pt>
                <c:pt idx="9">
                  <c:v>93.4</c:v>
                </c:pt>
                <c:pt idx="10">
                  <c:v>47.4</c:v>
                </c:pt>
                <c:pt idx="11">
                  <c:v>52.6</c:v>
                </c:pt>
                <c:pt idx="12">
                  <c:v>57.7</c:v>
                </c:pt>
                <c:pt idx="13">
                  <c:v>66.7</c:v>
                </c:pt>
                <c:pt idx="14">
                  <c:v>95.7</c:v>
                </c:pt>
                <c:pt idx="15">
                  <c:v>95.4</c:v>
                </c:pt>
                <c:pt idx="16">
                  <c:v>90.7</c:v>
                </c:pt>
                <c:pt idx="17">
                  <c:v>57.1</c:v>
                </c:pt>
                <c:pt idx="18">
                  <c:v>23.9</c:v>
                </c:pt>
                <c:pt idx="19">
                  <c:v>83.6</c:v>
                </c:pt>
                <c:pt idx="20">
                  <c:v>77.2</c:v>
                </c:pt>
                <c:pt idx="21">
                  <c:v>98.3</c:v>
                </c:pt>
                <c:pt idx="22">
                  <c:v>88.5</c:v>
                </c:pt>
                <c:pt idx="23">
                  <c:v>95.6</c:v>
                </c:pt>
                <c:pt idx="24">
                  <c:v>94.9</c:v>
                </c:pt>
                <c:pt idx="25">
                  <c:v>97.2</c:v>
                </c:pt>
                <c:pt idx="26">
                  <c:v>93.1</c:v>
                </c:pt>
                <c:pt idx="27">
                  <c:v>89.3</c:v>
                </c:pt>
                <c:pt idx="28">
                  <c:v>77.400000000000006</c:v>
                </c:pt>
                <c:pt idx="29">
                  <c:v>59.5</c:v>
                </c:pt>
                <c:pt idx="30">
                  <c:v>74.400000000000006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'Mai17'!$C$57:$AG$57</c:f>
              <c:numCache>
                <c:formatCode>0.0</c:formatCode>
                <c:ptCount val="31"/>
                <c:pt idx="0">
                  <c:v>16.399999999999999</c:v>
                </c:pt>
                <c:pt idx="1">
                  <c:v>34</c:v>
                </c:pt>
                <c:pt idx="2">
                  <c:v>37.200000000000003</c:v>
                </c:pt>
                <c:pt idx="3">
                  <c:v>22.8</c:v>
                </c:pt>
                <c:pt idx="4">
                  <c:v>53.3</c:v>
                </c:pt>
                <c:pt idx="5">
                  <c:v>16.2</c:v>
                </c:pt>
                <c:pt idx="6">
                  <c:v>13.9</c:v>
                </c:pt>
                <c:pt idx="7">
                  <c:v>13.5</c:v>
                </c:pt>
                <c:pt idx="8">
                  <c:v>33.299999999999997</c:v>
                </c:pt>
                <c:pt idx="9">
                  <c:v>53</c:v>
                </c:pt>
                <c:pt idx="10">
                  <c:v>25.4</c:v>
                </c:pt>
                <c:pt idx="11">
                  <c:v>31.4</c:v>
                </c:pt>
                <c:pt idx="12">
                  <c:v>31.2</c:v>
                </c:pt>
                <c:pt idx="13">
                  <c:v>33.9</c:v>
                </c:pt>
                <c:pt idx="14">
                  <c:v>52.6</c:v>
                </c:pt>
                <c:pt idx="15">
                  <c:v>52</c:v>
                </c:pt>
                <c:pt idx="16">
                  <c:v>50.7</c:v>
                </c:pt>
                <c:pt idx="17">
                  <c:v>28.7</c:v>
                </c:pt>
                <c:pt idx="18">
                  <c:v>11.4</c:v>
                </c:pt>
                <c:pt idx="19">
                  <c:v>42.9</c:v>
                </c:pt>
                <c:pt idx="20">
                  <c:v>41.7</c:v>
                </c:pt>
                <c:pt idx="21">
                  <c:v>53.2</c:v>
                </c:pt>
                <c:pt idx="22">
                  <c:v>47.5</c:v>
                </c:pt>
                <c:pt idx="23">
                  <c:v>50.2</c:v>
                </c:pt>
                <c:pt idx="24">
                  <c:v>51.4</c:v>
                </c:pt>
                <c:pt idx="25">
                  <c:v>52.9</c:v>
                </c:pt>
                <c:pt idx="26">
                  <c:v>50.9</c:v>
                </c:pt>
                <c:pt idx="27">
                  <c:v>50.1</c:v>
                </c:pt>
                <c:pt idx="28">
                  <c:v>45.5</c:v>
                </c:pt>
                <c:pt idx="29">
                  <c:v>31.3</c:v>
                </c:pt>
                <c:pt idx="30">
                  <c:v>38.799999999999997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16144"/>
        <c:axId val="1005017712"/>
      </c:barChart>
      <c:catAx>
        <c:axId val="100501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7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5017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614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'Jun17'!$C$3:$AG$3</c:f>
              <c:numCache>
                <c:formatCode>0.0</c:formatCode>
                <c:ptCount val="31"/>
                <c:pt idx="0">
                  <c:v>51.6</c:v>
                </c:pt>
                <c:pt idx="1">
                  <c:v>51.5</c:v>
                </c:pt>
                <c:pt idx="2">
                  <c:v>53</c:v>
                </c:pt>
                <c:pt idx="3">
                  <c:v>52.4</c:v>
                </c:pt>
                <c:pt idx="4">
                  <c:v>31.7</c:v>
                </c:pt>
                <c:pt idx="5">
                  <c:v>53</c:v>
                </c:pt>
                <c:pt idx="6">
                  <c:v>53</c:v>
                </c:pt>
                <c:pt idx="7">
                  <c:v>45.6</c:v>
                </c:pt>
                <c:pt idx="8">
                  <c:v>53</c:v>
                </c:pt>
                <c:pt idx="9">
                  <c:v>48.5</c:v>
                </c:pt>
                <c:pt idx="10">
                  <c:v>43.5</c:v>
                </c:pt>
                <c:pt idx="11">
                  <c:v>53</c:v>
                </c:pt>
                <c:pt idx="12">
                  <c:v>48.6</c:v>
                </c:pt>
                <c:pt idx="13">
                  <c:v>52.3</c:v>
                </c:pt>
                <c:pt idx="14">
                  <c:v>53</c:v>
                </c:pt>
                <c:pt idx="15">
                  <c:v>48.1</c:v>
                </c:pt>
                <c:pt idx="16">
                  <c:v>45.3</c:v>
                </c:pt>
                <c:pt idx="17">
                  <c:v>44.3</c:v>
                </c:pt>
                <c:pt idx="18">
                  <c:v>44.8</c:v>
                </c:pt>
                <c:pt idx="19">
                  <c:v>42.5</c:v>
                </c:pt>
                <c:pt idx="20">
                  <c:v>43.6</c:v>
                </c:pt>
                <c:pt idx="21">
                  <c:v>44.7</c:v>
                </c:pt>
                <c:pt idx="22">
                  <c:v>50.9</c:v>
                </c:pt>
                <c:pt idx="23">
                  <c:v>51.9</c:v>
                </c:pt>
                <c:pt idx="24">
                  <c:v>53</c:v>
                </c:pt>
                <c:pt idx="25">
                  <c:v>52.7</c:v>
                </c:pt>
                <c:pt idx="26">
                  <c:v>53</c:v>
                </c:pt>
                <c:pt idx="27">
                  <c:v>53</c:v>
                </c:pt>
                <c:pt idx="28">
                  <c:v>53</c:v>
                </c:pt>
                <c:pt idx="29">
                  <c:v>53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'Jun17'!$C$4:$AG$4</c:f>
              <c:numCache>
                <c:formatCode>0.0</c:formatCode>
                <c:ptCount val="31"/>
                <c:pt idx="0">
                  <c:v>297.59999999999997</c:v>
                </c:pt>
                <c:pt idx="1">
                  <c:v>302.40000000000009</c:v>
                </c:pt>
                <c:pt idx="2">
                  <c:v>228.1</c:v>
                </c:pt>
                <c:pt idx="3">
                  <c:v>201.4</c:v>
                </c:pt>
                <c:pt idx="4">
                  <c:v>146.4</c:v>
                </c:pt>
                <c:pt idx="5">
                  <c:v>181.29999999999998</c:v>
                </c:pt>
                <c:pt idx="6">
                  <c:v>407.5</c:v>
                </c:pt>
                <c:pt idx="7">
                  <c:v>376.50000000000006</c:v>
                </c:pt>
                <c:pt idx="8">
                  <c:v>259.39999999999998</c:v>
                </c:pt>
                <c:pt idx="9">
                  <c:v>361.20000000000005</c:v>
                </c:pt>
                <c:pt idx="10">
                  <c:v>352.3</c:v>
                </c:pt>
                <c:pt idx="11">
                  <c:v>314.69999999999993</c:v>
                </c:pt>
                <c:pt idx="12">
                  <c:v>349.6</c:v>
                </c:pt>
                <c:pt idx="13">
                  <c:v>278.39999999999998</c:v>
                </c:pt>
                <c:pt idx="14">
                  <c:v>290.3</c:v>
                </c:pt>
                <c:pt idx="15">
                  <c:v>355.79999999999995</c:v>
                </c:pt>
                <c:pt idx="16">
                  <c:v>373.19999999999993</c:v>
                </c:pt>
                <c:pt idx="17">
                  <c:v>367.1</c:v>
                </c:pt>
                <c:pt idx="18">
                  <c:v>342.6</c:v>
                </c:pt>
                <c:pt idx="19">
                  <c:v>349.09999999999997</c:v>
                </c:pt>
                <c:pt idx="20">
                  <c:v>326.60000000000008</c:v>
                </c:pt>
                <c:pt idx="21">
                  <c:v>300.09999999999991</c:v>
                </c:pt>
                <c:pt idx="22">
                  <c:v>320.30000000000007</c:v>
                </c:pt>
                <c:pt idx="23">
                  <c:v>181.69999999999996</c:v>
                </c:pt>
                <c:pt idx="24">
                  <c:v>296.7000000000001</c:v>
                </c:pt>
                <c:pt idx="25">
                  <c:v>279</c:v>
                </c:pt>
                <c:pt idx="26">
                  <c:v>253.19999999999987</c:v>
                </c:pt>
                <c:pt idx="27">
                  <c:v>188.7000000000001</c:v>
                </c:pt>
                <c:pt idx="28">
                  <c:v>272.29999999999984</c:v>
                </c:pt>
                <c:pt idx="29">
                  <c:v>291.3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5008304"/>
        <c:axId val="1005010264"/>
        <c:axId val="989621704"/>
      </c:bar3DChart>
      <c:catAx>
        <c:axId val="100500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02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5010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8304"/>
        <c:crossesAt val="1"/>
        <c:crossBetween val="between"/>
      </c:valAx>
      <c:serAx>
        <c:axId val="989621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050102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'Jun17'!$C$54:$AG$54</c:f>
              <c:numCache>
                <c:formatCode>0.0</c:formatCode>
                <c:ptCount val="31"/>
                <c:pt idx="0">
                  <c:v>84.6</c:v>
                </c:pt>
                <c:pt idx="1">
                  <c:v>87.9</c:v>
                </c:pt>
                <c:pt idx="2">
                  <c:v>63.5</c:v>
                </c:pt>
                <c:pt idx="3">
                  <c:v>59</c:v>
                </c:pt>
                <c:pt idx="4">
                  <c:v>44.5</c:v>
                </c:pt>
                <c:pt idx="5">
                  <c:v>56.8</c:v>
                </c:pt>
                <c:pt idx="6">
                  <c:v>120.9</c:v>
                </c:pt>
                <c:pt idx="7">
                  <c:v>110.6</c:v>
                </c:pt>
                <c:pt idx="8">
                  <c:v>77.3</c:v>
                </c:pt>
                <c:pt idx="9">
                  <c:v>106.8</c:v>
                </c:pt>
                <c:pt idx="10">
                  <c:v>101.7</c:v>
                </c:pt>
                <c:pt idx="11">
                  <c:v>94.6</c:v>
                </c:pt>
                <c:pt idx="12">
                  <c:v>102.8</c:v>
                </c:pt>
                <c:pt idx="13">
                  <c:v>79.3</c:v>
                </c:pt>
                <c:pt idx="14">
                  <c:v>83.6</c:v>
                </c:pt>
                <c:pt idx="15">
                  <c:v>104.6</c:v>
                </c:pt>
                <c:pt idx="16">
                  <c:v>108.8</c:v>
                </c:pt>
                <c:pt idx="17">
                  <c:v>106.7</c:v>
                </c:pt>
                <c:pt idx="18">
                  <c:v>100.2</c:v>
                </c:pt>
                <c:pt idx="19">
                  <c:v>102</c:v>
                </c:pt>
                <c:pt idx="20">
                  <c:v>94.8</c:v>
                </c:pt>
                <c:pt idx="21">
                  <c:v>92.8</c:v>
                </c:pt>
                <c:pt idx="22">
                  <c:v>94.9</c:v>
                </c:pt>
                <c:pt idx="23">
                  <c:v>56.7</c:v>
                </c:pt>
                <c:pt idx="24">
                  <c:v>90.5</c:v>
                </c:pt>
                <c:pt idx="25">
                  <c:v>78</c:v>
                </c:pt>
                <c:pt idx="26">
                  <c:v>74.2</c:v>
                </c:pt>
                <c:pt idx="27">
                  <c:v>53.4</c:v>
                </c:pt>
                <c:pt idx="28">
                  <c:v>79.5</c:v>
                </c:pt>
                <c:pt idx="29">
                  <c:v>83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'Jun17'!$C$55:$AG$55</c:f>
              <c:numCache>
                <c:formatCode>0.0</c:formatCode>
                <c:ptCount val="31"/>
                <c:pt idx="0">
                  <c:v>84.8</c:v>
                </c:pt>
                <c:pt idx="1">
                  <c:v>85.7</c:v>
                </c:pt>
                <c:pt idx="2">
                  <c:v>63.9</c:v>
                </c:pt>
                <c:pt idx="3">
                  <c:v>58.7</c:v>
                </c:pt>
                <c:pt idx="4">
                  <c:v>42.7</c:v>
                </c:pt>
                <c:pt idx="5">
                  <c:v>53.6</c:v>
                </c:pt>
                <c:pt idx="6">
                  <c:v>117.9</c:v>
                </c:pt>
                <c:pt idx="7">
                  <c:v>108.7</c:v>
                </c:pt>
                <c:pt idx="8">
                  <c:v>76.599999999999994</c:v>
                </c:pt>
                <c:pt idx="9">
                  <c:v>104.8</c:v>
                </c:pt>
                <c:pt idx="10">
                  <c:v>101.7</c:v>
                </c:pt>
                <c:pt idx="11">
                  <c:v>92.3</c:v>
                </c:pt>
                <c:pt idx="12">
                  <c:v>101</c:v>
                </c:pt>
                <c:pt idx="13">
                  <c:v>80.099999999999994</c:v>
                </c:pt>
                <c:pt idx="14">
                  <c:v>83.9</c:v>
                </c:pt>
                <c:pt idx="15">
                  <c:v>102.2</c:v>
                </c:pt>
                <c:pt idx="16">
                  <c:v>106.9</c:v>
                </c:pt>
                <c:pt idx="17">
                  <c:v>105.6</c:v>
                </c:pt>
                <c:pt idx="18">
                  <c:v>98.8</c:v>
                </c:pt>
                <c:pt idx="19">
                  <c:v>100.6</c:v>
                </c:pt>
                <c:pt idx="20">
                  <c:v>94.5</c:v>
                </c:pt>
                <c:pt idx="21">
                  <c:v>91.2</c:v>
                </c:pt>
                <c:pt idx="22">
                  <c:v>93</c:v>
                </c:pt>
                <c:pt idx="23">
                  <c:v>54.5</c:v>
                </c:pt>
                <c:pt idx="24">
                  <c:v>88</c:v>
                </c:pt>
                <c:pt idx="25">
                  <c:v>78.5</c:v>
                </c:pt>
                <c:pt idx="26">
                  <c:v>73.900000000000006</c:v>
                </c:pt>
                <c:pt idx="27">
                  <c:v>53.6</c:v>
                </c:pt>
                <c:pt idx="28">
                  <c:v>77.7</c:v>
                </c:pt>
                <c:pt idx="29">
                  <c:v>82.9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'Jun17'!$C$56:$AG$56</c:f>
              <c:numCache>
                <c:formatCode>0.0</c:formatCode>
                <c:ptCount val="31"/>
                <c:pt idx="0">
                  <c:v>83.9</c:v>
                </c:pt>
                <c:pt idx="1">
                  <c:v>83.6</c:v>
                </c:pt>
                <c:pt idx="2">
                  <c:v>63.5</c:v>
                </c:pt>
                <c:pt idx="3">
                  <c:v>57.4</c:v>
                </c:pt>
                <c:pt idx="4">
                  <c:v>40.200000000000003</c:v>
                </c:pt>
                <c:pt idx="5">
                  <c:v>48.1</c:v>
                </c:pt>
                <c:pt idx="6">
                  <c:v>112.1</c:v>
                </c:pt>
                <c:pt idx="7">
                  <c:v>103.4</c:v>
                </c:pt>
                <c:pt idx="8">
                  <c:v>71.3</c:v>
                </c:pt>
                <c:pt idx="9">
                  <c:v>99.5</c:v>
                </c:pt>
                <c:pt idx="10">
                  <c:v>96.6</c:v>
                </c:pt>
                <c:pt idx="11">
                  <c:v>86.9</c:v>
                </c:pt>
                <c:pt idx="12">
                  <c:v>95.1</c:v>
                </c:pt>
                <c:pt idx="13">
                  <c:v>79</c:v>
                </c:pt>
                <c:pt idx="14">
                  <c:v>79.8</c:v>
                </c:pt>
                <c:pt idx="15">
                  <c:v>98.6</c:v>
                </c:pt>
                <c:pt idx="16">
                  <c:v>102.8</c:v>
                </c:pt>
                <c:pt idx="17">
                  <c:v>100.7</c:v>
                </c:pt>
                <c:pt idx="18">
                  <c:v>93.9</c:v>
                </c:pt>
                <c:pt idx="19">
                  <c:v>95.6</c:v>
                </c:pt>
                <c:pt idx="20">
                  <c:v>89.5</c:v>
                </c:pt>
                <c:pt idx="21">
                  <c:v>68.900000000000006</c:v>
                </c:pt>
                <c:pt idx="22">
                  <c:v>87.6</c:v>
                </c:pt>
                <c:pt idx="23">
                  <c:v>49.2</c:v>
                </c:pt>
                <c:pt idx="24">
                  <c:v>82.3</c:v>
                </c:pt>
                <c:pt idx="25">
                  <c:v>77</c:v>
                </c:pt>
                <c:pt idx="26">
                  <c:v>70.7</c:v>
                </c:pt>
                <c:pt idx="27">
                  <c:v>52.8</c:v>
                </c:pt>
                <c:pt idx="28">
                  <c:v>74.2</c:v>
                </c:pt>
                <c:pt idx="29">
                  <c:v>78.900000000000006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'Jun17'!$C$57:$AG$57</c:f>
              <c:numCache>
                <c:formatCode>0.0</c:formatCode>
                <c:ptCount val="31"/>
                <c:pt idx="0">
                  <c:v>44.3</c:v>
                </c:pt>
                <c:pt idx="1">
                  <c:v>45.200000000000017</c:v>
                </c:pt>
                <c:pt idx="2">
                  <c:v>37.199999999999989</c:v>
                </c:pt>
                <c:pt idx="3">
                  <c:v>26.300000000000011</c:v>
                </c:pt>
                <c:pt idx="4">
                  <c:v>19</c:v>
                </c:pt>
                <c:pt idx="5">
                  <c:v>22.799999999999983</c:v>
                </c:pt>
                <c:pt idx="6">
                  <c:v>56.599999999999994</c:v>
                </c:pt>
                <c:pt idx="7">
                  <c:v>53.800000000000011</c:v>
                </c:pt>
                <c:pt idx="8">
                  <c:v>34.199999999999989</c:v>
                </c:pt>
                <c:pt idx="9">
                  <c:v>50.100000000000023</c:v>
                </c:pt>
                <c:pt idx="10">
                  <c:v>52.300000000000011</c:v>
                </c:pt>
                <c:pt idx="11">
                  <c:v>40.899999999999977</c:v>
                </c:pt>
                <c:pt idx="12">
                  <c:v>50.700000000000045</c:v>
                </c:pt>
                <c:pt idx="13">
                  <c:v>40</c:v>
                </c:pt>
                <c:pt idx="14">
                  <c:v>43</c:v>
                </c:pt>
                <c:pt idx="15">
                  <c:v>50.399999999999977</c:v>
                </c:pt>
                <c:pt idx="16">
                  <c:v>54.699999999999932</c:v>
                </c:pt>
                <c:pt idx="17">
                  <c:v>54.100000000000023</c:v>
                </c:pt>
                <c:pt idx="18">
                  <c:v>49.700000000000045</c:v>
                </c:pt>
                <c:pt idx="19">
                  <c:v>50.899999999999977</c:v>
                </c:pt>
                <c:pt idx="20">
                  <c:v>47.800000000000068</c:v>
                </c:pt>
                <c:pt idx="21">
                  <c:v>47.199999999999932</c:v>
                </c:pt>
                <c:pt idx="22">
                  <c:v>44.800000000000068</c:v>
                </c:pt>
                <c:pt idx="23">
                  <c:v>21.299999999999955</c:v>
                </c:pt>
                <c:pt idx="24">
                  <c:v>35.900000000000091</c:v>
                </c:pt>
                <c:pt idx="25">
                  <c:v>45.5</c:v>
                </c:pt>
                <c:pt idx="26">
                  <c:v>34.399999999999864</c:v>
                </c:pt>
                <c:pt idx="27">
                  <c:v>28.900000000000091</c:v>
                </c:pt>
                <c:pt idx="28">
                  <c:v>40.899999999999864</c:v>
                </c:pt>
                <c:pt idx="29">
                  <c:v>46.5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09088"/>
        <c:axId val="1005011440"/>
      </c:barChart>
      <c:catAx>
        <c:axId val="100500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1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5011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908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Juli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'Jul17'!$C$3:$AG$3</c:f>
              <c:numCache>
                <c:formatCode>0.0</c:formatCode>
                <c:ptCount val="31"/>
                <c:pt idx="0">
                  <c:v>53</c:v>
                </c:pt>
                <c:pt idx="1">
                  <c:v>11.5</c:v>
                </c:pt>
                <c:pt idx="2">
                  <c:v>53</c:v>
                </c:pt>
                <c:pt idx="3">
                  <c:v>50.1</c:v>
                </c:pt>
                <c:pt idx="4">
                  <c:v>47</c:v>
                </c:pt>
                <c:pt idx="5">
                  <c:v>42.8</c:v>
                </c:pt>
                <c:pt idx="6">
                  <c:v>53</c:v>
                </c:pt>
                <c:pt idx="7">
                  <c:v>52.3</c:v>
                </c:pt>
                <c:pt idx="8">
                  <c:v>52.7</c:v>
                </c:pt>
                <c:pt idx="9">
                  <c:v>53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53</c:v>
                </c:pt>
                <c:pt idx="15">
                  <c:v>45.5</c:v>
                </c:pt>
                <c:pt idx="16">
                  <c:v>45.9</c:v>
                </c:pt>
                <c:pt idx="17">
                  <c:v>48.7</c:v>
                </c:pt>
                <c:pt idx="18">
                  <c:v>49.8</c:v>
                </c:pt>
                <c:pt idx="19">
                  <c:v>52.3</c:v>
                </c:pt>
                <c:pt idx="20">
                  <c:v>47.2</c:v>
                </c:pt>
                <c:pt idx="21">
                  <c:v>51.2</c:v>
                </c:pt>
                <c:pt idx="22">
                  <c:v>53</c:v>
                </c:pt>
                <c:pt idx="23">
                  <c:v>51</c:v>
                </c:pt>
                <c:pt idx="24">
                  <c:v>52.6</c:v>
                </c:pt>
                <c:pt idx="25">
                  <c:v>52.9</c:v>
                </c:pt>
                <c:pt idx="26">
                  <c:v>52.8</c:v>
                </c:pt>
                <c:pt idx="27">
                  <c:v>53</c:v>
                </c:pt>
                <c:pt idx="28">
                  <c:v>51.5</c:v>
                </c:pt>
                <c:pt idx="29">
                  <c:v>51.8</c:v>
                </c:pt>
                <c:pt idx="30">
                  <c:v>51.8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'Jul17'!$C$4:$AG$4</c:f>
              <c:numCache>
                <c:formatCode>0.0</c:formatCode>
                <c:ptCount val="31"/>
                <c:pt idx="0">
                  <c:v>256.10000000000008</c:v>
                </c:pt>
                <c:pt idx="1">
                  <c:v>77.099999999999994</c:v>
                </c:pt>
                <c:pt idx="2">
                  <c:v>323.2999999999999</c:v>
                </c:pt>
                <c:pt idx="3">
                  <c:v>329.70000000000016</c:v>
                </c:pt>
                <c:pt idx="4">
                  <c:v>301.89999999999992</c:v>
                </c:pt>
                <c:pt idx="5">
                  <c:v>347.10000000000008</c:v>
                </c:pt>
                <c:pt idx="6">
                  <c:v>251.79999999999995</c:v>
                </c:pt>
                <c:pt idx="7">
                  <c:v>230.80000000000007</c:v>
                </c:pt>
                <c:pt idx="8">
                  <c:v>162.4</c:v>
                </c:pt>
                <c:pt idx="9">
                  <c:v>178.39999999999986</c:v>
                </c:pt>
                <c:pt idx="10">
                  <c:v>255.7</c:v>
                </c:pt>
                <c:pt idx="11">
                  <c:v>279</c:v>
                </c:pt>
                <c:pt idx="12">
                  <c:v>239.1</c:v>
                </c:pt>
                <c:pt idx="13">
                  <c:v>262.8</c:v>
                </c:pt>
                <c:pt idx="14">
                  <c:v>313.79999999999995</c:v>
                </c:pt>
                <c:pt idx="15">
                  <c:v>345</c:v>
                </c:pt>
                <c:pt idx="16">
                  <c:v>327.70000000000005</c:v>
                </c:pt>
                <c:pt idx="17">
                  <c:v>326.79999999999995</c:v>
                </c:pt>
                <c:pt idx="18">
                  <c:v>259.8</c:v>
                </c:pt>
                <c:pt idx="19">
                  <c:v>307.60000000000002</c:v>
                </c:pt>
                <c:pt idx="20">
                  <c:v>206.3</c:v>
                </c:pt>
                <c:pt idx="21">
                  <c:v>257</c:v>
                </c:pt>
                <c:pt idx="22">
                  <c:v>169.3</c:v>
                </c:pt>
                <c:pt idx="23">
                  <c:v>102.6</c:v>
                </c:pt>
                <c:pt idx="24">
                  <c:v>163.4</c:v>
                </c:pt>
                <c:pt idx="25">
                  <c:v>160.4</c:v>
                </c:pt>
                <c:pt idx="26">
                  <c:v>202</c:v>
                </c:pt>
                <c:pt idx="27">
                  <c:v>198.3</c:v>
                </c:pt>
                <c:pt idx="28">
                  <c:v>336.1</c:v>
                </c:pt>
                <c:pt idx="29">
                  <c:v>270.40000000000003</c:v>
                </c:pt>
                <c:pt idx="30">
                  <c:v>235.7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5004776"/>
        <c:axId val="1005014184"/>
        <c:axId val="989645448"/>
      </c:bar3DChart>
      <c:catAx>
        <c:axId val="100500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41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5014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4776"/>
        <c:crossesAt val="1"/>
        <c:crossBetween val="between"/>
      </c:valAx>
      <c:serAx>
        <c:axId val="989645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050141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'Jul17'!$C$54:$AG$54</c:f>
              <c:numCache>
                <c:formatCode>0.0</c:formatCode>
                <c:ptCount val="31"/>
                <c:pt idx="0">
                  <c:v>73.099999999999994</c:v>
                </c:pt>
                <c:pt idx="1">
                  <c:v>22.4</c:v>
                </c:pt>
                <c:pt idx="2">
                  <c:v>97.6</c:v>
                </c:pt>
                <c:pt idx="3">
                  <c:v>96.4</c:v>
                </c:pt>
                <c:pt idx="4">
                  <c:v>86.6</c:v>
                </c:pt>
                <c:pt idx="5">
                  <c:v>101.1</c:v>
                </c:pt>
                <c:pt idx="6">
                  <c:v>74</c:v>
                </c:pt>
                <c:pt idx="7">
                  <c:v>64.099999999999994</c:v>
                </c:pt>
                <c:pt idx="8">
                  <c:v>48.2</c:v>
                </c:pt>
                <c:pt idx="9">
                  <c:v>52.2</c:v>
                </c:pt>
                <c:pt idx="10">
                  <c:v>74</c:v>
                </c:pt>
                <c:pt idx="11">
                  <c:v>81.3</c:v>
                </c:pt>
                <c:pt idx="12">
                  <c:v>68.400000000000006</c:v>
                </c:pt>
                <c:pt idx="13">
                  <c:v>79.3</c:v>
                </c:pt>
                <c:pt idx="14">
                  <c:v>91.2</c:v>
                </c:pt>
                <c:pt idx="15">
                  <c:v>102.8</c:v>
                </c:pt>
                <c:pt idx="16">
                  <c:v>95.7</c:v>
                </c:pt>
                <c:pt idx="17">
                  <c:v>95.5</c:v>
                </c:pt>
                <c:pt idx="18">
                  <c:v>73.8</c:v>
                </c:pt>
                <c:pt idx="19">
                  <c:v>91.8</c:v>
                </c:pt>
                <c:pt idx="20">
                  <c:v>56.5</c:v>
                </c:pt>
                <c:pt idx="21">
                  <c:v>72.3</c:v>
                </c:pt>
                <c:pt idx="22">
                  <c:v>51.5</c:v>
                </c:pt>
                <c:pt idx="23">
                  <c:v>30.4</c:v>
                </c:pt>
                <c:pt idx="24">
                  <c:v>48.8</c:v>
                </c:pt>
                <c:pt idx="25">
                  <c:v>50</c:v>
                </c:pt>
                <c:pt idx="26">
                  <c:v>58.4</c:v>
                </c:pt>
                <c:pt idx="27">
                  <c:v>58.7</c:v>
                </c:pt>
                <c:pt idx="28">
                  <c:v>98.8</c:v>
                </c:pt>
                <c:pt idx="29">
                  <c:v>96.9</c:v>
                </c:pt>
                <c:pt idx="30">
                  <c:v>69.900000000000006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'Jul17'!$C$55:$AG$55</c:f>
              <c:numCache>
                <c:formatCode>0.0</c:formatCode>
                <c:ptCount val="31"/>
                <c:pt idx="0">
                  <c:v>73</c:v>
                </c:pt>
                <c:pt idx="1">
                  <c:v>22.1</c:v>
                </c:pt>
                <c:pt idx="2">
                  <c:v>95</c:v>
                </c:pt>
                <c:pt idx="3">
                  <c:v>93.7</c:v>
                </c:pt>
                <c:pt idx="4">
                  <c:v>84.4</c:v>
                </c:pt>
                <c:pt idx="5">
                  <c:v>100</c:v>
                </c:pt>
                <c:pt idx="6">
                  <c:v>71.7</c:v>
                </c:pt>
                <c:pt idx="7">
                  <c:v>64.099999999999994</c:v>
                </c:pt>
                <c:pt idx="8">
                  <c:v>47.7</c:v>
                </c:pt>
                <c:pt idx="9">
                  <c:v>52.2</c:v>
                </c:pt>
                <c:pt idx="10">
                  <c:v>74</c:v>
                </c:pt>
                <c:pt idx="11">
                  <c:v>80.2</c:v>
                </c:pt>
                <c:pt idx="12">
                  <c:v>68.3</c:v>
                </c:pt>
                <c:pt idx="13">
                  <c:v>77</c:v>
                </c:pt>
                <c:pt idx="14">
                  <c:v>89.5</c:v>
                </c:pt>
                <c:pt idx="15">
                  <c:v>100.9</c:v>
                </c:pt>
                <c:pt idx="16">
                  <c:v>93.9</c:v>
                </c:pt>
                <c:pt idx="17">
                  <c:v>94.3</c:v>
                </c:pt>
                <c:pt idx="18">
                  <c:v>73.3</c:v>
                </c:pt>
                <c:pt idx="19">
                  <c:v>90.1</c:v>
                </c:pt>
                <c:pt idx="20">
                  <c:v>57.1</c:v>
                </c:pt>
                <c:pt idx="21">
                  <c:v>72.2</c:v>
                </c:pt>
                <c:pt idx="22">
                  <c:v>49.4</c:v>
                </c:pt>
                <c:pt idx="23">
                  <c:v>29.5</c:v>
                </c:pt>
                <c:pt idx="24">
                  <c:v>48.5</c:v>
                </c:pt>
                <c:pt idx="25">
                  <c:v>48.2</c:v>
                </c:pt>
                <c:pt idx="26">
                  <c:v>58.2</c:v>
                </c:pt>
                <c:pt idx="27">
                  <c:v>57.8</c:v>
                </c:pt>
                <c:pt idx="28">
                  <c:v>97.5</c:v>
                </c:pt>
                <c:pt idx="29">
                  <c:v>69.2</c:v>
                </c:pt>
                <c:pt idx="30">
                  <c:v>69.599999999999994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'Jul17'!$C$56:$AG$56</c:f>
              <c:numCache>
                <c:formatCode>0.0</c:formatCode>
                <c:ptCount val="31"/>
                <c:pt idx="0">
                  <c:v>72.099999999999994</c:v>
                </c:pt>
                <c:pt idx="1">
                  <c:v>21.6</c:v>
                </c:pt>
                <c:pt idx="2">
                  <c:v>90.1</c:v>
                </c:pt>
                <c:pt idx="3">
                  <c:v>89.5</c:v>
                </c:pt>
                <c:pt idx="4">
                  <c:v>83.3</c:v>
                </c:pt>
                <c:pt idx="5">
                  <c:v>94.6</c:v>
                </c:pt>
                <c:pt idx="6">
                  <c:v>69.8</c:v>
                </c:pt>
                <c:pt idx="7">
                  <c:v>63.7</c:v>
                </c:pt>
                <c:pt idx="8">
                  <c:v>44</c:v>
                </c:pt>
                <c:pt idx="9">
                  <c:v>50.6</c:v>
                </c:pt>
                <c:pt idx="10">
                  <c:v>70.7</c:v>
                </c:pt>
                <c:pt idx="11">
                  <c:v>76.900000000000006</c:v>
                </c:pt>
                <c:pt idx="12">
                  <c:v>66.900000000000006</c:v>
                </c:pt>
                <c:pt idx="13">
                  <c:v>71.8</c:v>
                </c:pt>
                <c:pt idx="14">
                  <c:v>86.1</c:v>
                </c:pt>
                <c:pt idx="15">
                  <c:v>95.4</c:v>
                </c:pt>
                <c:pt idx="16">
                  <c:v>88.8</c:v>
                </c:pt>
                <c:pt idx="17">
                  <c:v>89.1</c:v>
                </c:pt>
                <c:pt idx="18">
                  <c:v>72.2</c:v>
                </c:pt>
                <c:pt idx="19">
                  <c:v>84.6</c:v>
                </c:pt>
                <c:pt idx="20">
                  <c:v>57</c:v>
                </c:pt>
                <c:pt idx="21">
                  <c:v>69.5</c:v>
                </c:pt>
                <c:pt idx="22">
                  <c:v>46.1</c:v>
                </c:pt>
                <c:pt idx="23">
                  <c:v>28.7</c:v>
                </c:pt>
                <c:pt idx="24">
                  <c:v>45.1</c:v>
                </c:pt>
                <c:pt idx="25">
                  <c:v>41.9</c:v>
                </c:pt>
                <c:pt idx="26">
                  <c:v>57</c:v>
                </c:pt>
                <c:pt idx="27">
                  <c:v>55.3</c:v>
                </c:pt>
                <c:pt idx="28">
                  <c:v>91.8</c:v>
                </c:pt>
                <c:pt idx="29">
                  <c:v>65.2</c:v>
                </c:pt>
                <c:pt idx="30">
                  <c:v>63.6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'Jul17'!$C$57:$AG$57</c:f>
              <c:numCache>
                <c:formatCode>0.0</c:formatCode>
                <c:ptCount val="31"/>
                <c:pt idx="0">
                  <c:v>37.900000000000091</c:v>
                </c:pt>
                <c:pt idx="1">
                  <c:v>11</c:v>
                </c:pt>
                <c:pt idx="2">
                  <c:v>40.599999999999909</c:v>
                </c:pt>
                <c:pt idx="3">
                  <c:v>50.100000000000136</c:v>
                </c:pt>
                <c:pt idx="4">
                  <c:v>47.599999999999909</c:v>
                </c:pt>
                <c:pt idx="5">
                  <c:v>51.400000000000091</c:v>
                </c:pt>
                <c:pt idx="6">
                  <c:v>36.299999999999955</c:v>
                </c:pt>
                <c:pt idx="7">
                  <c:v>38.900000000000091</c:v>
                </c:pt>
                <c:pt idx="8">
                  <c:v>22.5</c:v>
                </c:pt>
                <c:pt idx="9">
                  <c:v>23.399999999999864</c:v>
                </c:pt>
                <c:pt idx="10">
                  <c:v>37</c:v>
                </c:pt>
                <c:pt idx="11">
                  <c:v>40.6</c:v>
                </c:pt>
                <c:pt idx="12">
                  <c:v>35.5</c:v>
                </c:pt>
                <c:pt idx="13">
                  <c:v>34.700000000000003</c:v>
                </c:pt>
                <c:pt idx="14">
                  <c:v>47</c:v>
                </c:pt>
                <c:pt idx="15">
                  <c:v>45.9</c:v>
                </c:pt>
                <c:pt idx="16">
                  <c:v>49.3</c:v>
                </c:pt>
                <c:pt idx="17">
                  <c:v>47.9</c:v>
                </c:pt>
                <c:pt idx="18">
                  <c:v>40.5</c:v>
                </c:pt>
                <c:pt idx="19">
                  <c:v>41.1</c:v>
                </c:pt>
                <c:pt idx="20">
                  <c:v>35.700000000000003</c:v>
                </c:pt>
                <c:pt idx="21">
                  <c:v>43</c:v>
                </c:pt>
                <c:pt idx="22">
                  <c:v>22.3</c:v>
                </c:pt>
                <c:pt idx="23">
                  <c:v>14</c:v>
                </c:pt>
                <c:pt idx="24">
                  <c:v>21</c:v>
                </c:pt>
                <c:pt idx="25">
                  <c:v>20.3</c:v>
                </c:pt>
                <c:pt idx="26">
                  <c:v>28.4</c:v>
                </c:pt>
                <c:pt idx="27">
                  <c:v>26.5</c:v>
                </c:pt>
                <c:pt idx="28">
                  <c:v>48</c:v>
                </c:pt>
                <c:pt idx="29">
                  <c:v>39.1</c:v>
                </c:pt>
                <c:pt idx="30">
                  <c:v>32.6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09480"/>
        <c:axId val="1005007128"/>
      </c:barChart>
      <c:catAx>
        <c:axId val="1005009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7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5007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948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August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'Aug17'!$C$3:$AG$3</c:f>
              <c:numCache>
                <c:formatCode>0.0</c:formatCode>
                <c:ptCount val="31"/>
                <c:pt idx="0">
                  <c:v>49.6</c:v>
                </c:pt>
                <c:pt idx="1">
                  <c:v>42.3</c:v>
                </c:pt>
                <c:pt idx="2">
                  <c:v>47.2</c:v>
                </c:pt>
                <c:pt idx="3">
                  <c:v>52.2</c:v>
                </c:pt>
                <c:pt idx="4">
                  <c:v>52.4</c:v>
                </c:pt>
                <c:pt idx="5">
                  <c:v>52.8</c:v>
                </c:pt>
                <c:pt idx="6">
                  <c:v>43</c:v>
                </c:pt>
                <c:pt idx="7">
                  <c:v>24.6</c:v>
                </c:pt>
                <c:pt idx="8">
                  <c:v>48.5</c:v>
                </c:pt>
                <c:pt idx="9">
                  <c:v>37.299999999999997</c:v>
                </c:pt>
                <c:pt idx="10">
                  <c:v>32.5</c:v>
                </c:pt>
                <c:pt idx="11">
                  <c:v>53</c:v>
                </c:pt>
                <c:pt idx="12">
                  <c:v>48.3</c:v>
                </c:pt>
                <c:pt idx="13">
                  <c:v>42.4</c:v>
                </c:pt>
                <c:pt idx="14">
                  <c:v>49.4</c:v>
                </c:pt>
                <c:pt idx="15">
                  <c:v>43.1</c:v>
                </c:pt>
                <c:pt idx="16">
                  <c:v>50.9</c:v>
                </c:pt>
                <c:pt idx="17">
                  <c:v>42.4</c:v>
                </c:pt>
                <c:pt idx="18">
                  <c:v>53</c:v>
                </c:pt>
                <c:pt idx="19">
                  <c:v>44.2</c:v>
                </c:pt>
                <c:pt idx="20">
                  <c:v>51.2</c:v>
                </c:pt>
                <c:pt idx="21">
                  <c:v>40.799999999999997</c:v>
                </c:pt>
                <c:pt idx="22">
                  <c:v>47.8</c:v>
                </c:pt>
                <c:pt idx="23">
                  <c:v>39.9</c:v>
                </c:pt>
                <c:pt idx="24">
                  <c:v>46.1</c:v>
                </c:pt>
                <c:pt idx="25">
                  <c:v>48.5</c:v>
                </c:pt>
                <c:pt idx="26">
                  <c:v>45.1</c:v>
                </c:pt>
                <c:pt idx="27">
                  <c:v>45.3</c:v>
                </c:pt>
                <c:pt idx="28">
                  <c:v>38</c:v>
                </c:pt>
                <c:pt idx="29">
                  <c:v>41.5</c:v>
                </c:pt>
                <c:pt idx="30">
                  <c:v>8.3000000000000007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'Aug17'!$C$4:$AG$4</c:f>
              <c:numCache>
                <c:formatCode>0.0</c:formatCode>
                <c:ptCount val="31"/>
                <c:pt idx="0">
                  <c:v>267.39999999999998</c:v>
                </c:pt>
                <c:pt idx="1">
                  <c:v>311.40000000000003</c:v>
                </c:pt>
                <c:pt idx="2">
                  <c:v>293.5</c:v>
                </c:pt>
                <c:pt idx="3">
                  <c:v>277.3</c:v>
                </c:pt>
                <c:pt idx="4">
                  <c:v>262.89999999999998</c:v>
                </c:pt>
                <c:pt idx="5">
                  <c:v>169.5</c:v>
                </c:pt>
                <c:pt idx="6">
                  <c:v>331.70000000000005</c:v>
                </c:pt>
                <c:pt idx="7">
                  <c:v>52.1</c:v>
                </c:pt>
                <c:pt idx="8">
                  <c:v>144.79999999999998</c:v>
                </c:pt>
                <c:pt idx="9">
                  <c:v>85.6</c:v>
                </c:pt>
                <c:pt idx="10">
                  <c:v>122</c:v>
                </c:pt>
                <c:pt idx="11">
                  <c:v>230</c:v>
                </c:pt>
                <c:pt idx="12">
                  <c:v>315.10000000000002</c:v>
                </c:pt>
                <c:pt idx="13">
                  <c:v>306.10000000000002</c:v>
                </c:pt>
                <c:pt idx="14">
                  <c:v>240</c:v>
                </c:pt>
                <c:pt idx="15">
                  <c:v>251.60000000000002</c:v>
                </c:pt>
                <c:pt idx="16">
                  <c:v>273.60000000000002</c:v>
                </c:pt>
                <c:pt idx="17">
                  <c:v>245</c:v>
                </c:pt>
                <c:pt idx="18">
                  <c:v>225.50000000000003</c:v>
                </c:pt>
                <c:pt idx="19">
                  <c:v>304</c:v>
                </c:pt>
                <c:pt idx="20">
                  <c:v>195.2</c:v>
                </c:pt>
                <c:pt idx="21">
                  <c:v>300.89999999999998</c:v>
                </c:pt>
                <c:pt idx="22">
                  <c:v>279</c:v>
                </c:pt>
                <c:pt idx="23">
                  <c:v>136.30000000000001</c:v>
                </c:pt>
                <c:pt idx="24">
                  <c:v>269.89999999999998</c:v>
                </c:pt>
                <c:pt idx="25">
                  <c:v>262.39999999999998</c:v>
                </c:pt>
                <c:pt idx="26">
                  <c:v>148.19999999999999</c:v>
                </c:pt>
                <c:pt idx="27">
                  <c:v>226.59999999999997</c:v>
                </c:pt>
                <c:pt idx="28">
                  <c:v>269.7</c:v>
                </c:pt>
                <c:pt idx="29">
                  <c:v>199.7</c:v>
                </c:pt>
                <c:pt idx="30">
                  <c:v>40.700000000000003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5014968"/>
        <c:axId val="1005013008"/>
        <c:axId val="989644176"/>
      </c:bar3DChart>
      <c:catAx>
        <c:axId val="1005014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30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501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4968"/>
        <c:crossesAt val="1"/>
        <c:crossBetween val="between"/>
      </c:valAx>
      <c:serAx>
        <c:axId val="98964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050130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768558951965066E-2"/>
          <c:y val="0.10546895116605981"/>
          <c:w val="0.80087336244541485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'Aug14'!$C$56:$AG$56</c:f>
              <c:numCache>
                <c:formatCode>0.0</c:formatCode>
                <c:ptCount val="31"/>
                <c:pt idx="0">
                  <c:v>72.599999999999994</c:v>
                </c:pt>
                <c:pt idx="1">
                  <c:v>55.4</c:v>
                </c:pt>
                <c:pt idx="2">
                  <c:v>59.1</c:v>
                </c:pt>
                <c:pt idx="3">
                  <c:v>58.1</c:v>
                </c:pt>
                <c:pt idx="4">
                  <c:v>62.4</c:v>
                </c:pt>
                <c:pt idx="5">
                  <c:v>64.2</c:v>
                </c:pt>
                <c:pt idx="6">
                  <c:v>57.5</c:v>
                </c:pt>
                <c:pt idx="7">
                  <c:v>86.9</c:v>
                </c:pt>
                <c:pt idx="8">
                  <c:v>83.6</c:v>
                </c:pt>
                <c:pt idx="9">
                  <c:v>65.2</c:v>
                </c:pt>
                <c:pt idx="10">
                  <c:v>23</c:v>
                </c:pt>
                <c:pt idx="11">
                  <c:v>66.5</c:v>
                </c:pt>
                <c:pt idx="12">
                  <c:v>60.3</c:v>
                </c:pt>
                <c:pt idx="13">
                  <c:v>62.7</c:v>
                </c:pt>
                <c:pt idx="14">
                  <c:v>45.5</c:v>
                </c:pt>
                <c:pt idx="15">
                  <c:v>67.2</c:v>
                </c:pt>
                <c:pt idx="16">
                  <c:v>81.599999999999994</c:v>
                </c:pt>
                <c:pt idx="17">
                  <c:v>88.1</c:v>
                </c:pt>
                <c:pt idx="18">
                  <c:v>71.440661938535541</c:v>
                </c:pt>
                <c:pt idx="19">
                  <c:v>65.099999999999994</c:v>
                </c:pt>
                <c:pt idx="20">
                  <c:v>73.2</c:v>
                </c:pt>
                <c:pt idx="21">
                  <c:v>84.2</c:v>
                </c:pt>
                <c:pt idx="22">
                  <c:v>37.5</c:v>
                </c:pt>
                <c:pt idx="23">
                  <c:v>77.3</c:v>
                </c:pt>
                <c:pt idx="24">
                  <c:v>41.4</c:v>
                </c:pt>
                <c:pt idx="25">
                  <c:v>16.600000000000001</c:v>
                </c:pt>
                <c:pt idx="26">
                  <c:v>54.1</c:v>
                </c:pt>
                <c:pt idx="27">
                  <c:v>72.5</c:v>
                </c:pt>
                <c:pt idx="28">
                  <c:v>43.2</c:v>
                </c:pt>
                <c:pt idx="29">
                  <c:v>76.8</c:v>
                </c:pt>
                <c:pt idx="30">
                  <c:v>37.9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'Aug14'!$C$57:$AG$57</c:f>
              <c:numCache>
                <c:formatCode>0.0</c:formatCode>
                <c:ptCount val="31"/>
                <c:pt idx="0">
                  <c:v>71.5</c:v>
                </c:pt>
                <c:pt idx="1">
                  <c:v>55.2</c:v>
                </c:pt>
                <c:pt idx="2">
                  <c:v>57.4</c:v>
                </c:pt>
                <c:pt idx="3">
                  <c:v>58</c:v>
                </c:pt>
                <c:pt idx="4">
                  <c:v>61.8</c:v>
                </c:pt>
                <c:pt idx="5">
                  <c:v>63.9</c:v>
                </c:pt>
                <c:pt idx="6">
                  <c:v>57.1</c:v>
                </c:pt>
                <c:pt idx="7">
                  <c:v>87</c:v>
                </c:pt>
                <c:pt idx="8">
                  <c:v>83.2</c:v>
                </c:pt>
                <c:pt idx="9">
                  <c:v>64.7</c:v>
                </c:pt>
                <c:pt idx="10">
                  <c:v>22.6</c:v>
                </c:pt>
                <c:pt idx="11">
                  <c:v>66.3</c:v>
                </c:pt>
                <c:pt idx="12">
                  <c:v>60</c:v>
                </c:pt>
                <c:pt idx="13">
                  <c:v>61.6</c:v>
                </c:pt>
                <c:pt idx="14">
                  <c:v>44.7</c:v>
                </c:pt>
                <c:pt idx="15">
                  <c:v>65.3</c:v>
                </c:pt>
                <c:pt idx="16">
                  <c:v>80.099999999999994</c:v>
                </c:pt>
                <c:pt idx="17">
                  <c:v>88.1</c:v>
                </c:pt>
                <c:pt idx="18">
                  <c:v>70.171907013397615</c:v>
                </c:pt>
                <c:pt idx="19">
                  <c:v>64.5</c:v>
                </c:pt>
                <c:pt idx="20">
                  <c:v>71.900000000000006</c:v>
                </c:pt>
                <c:pt idx="21">
                  <c:v>82.3</c:v>
                </c:pt>
                <c:pt idx="22">
                  <c:v>36.299999999999997</c:v>
                </c:pt>
                <c:pt idx="23">
                  <c:v>77</c:v>
                </c:pt>
                <c:pt idx="24">
                  <c:v>40.9</c:v>
                </c:pt>
                <c:pt idx="25">
                  <c:v>16.3</c:v>
                </c:pt>
                <c:pt idx="26">
                  <c:v>53.6</c:v>
                </c:pt>
                <c:pt idx="27">
                  <c:v>71.3</c:v>
                </c:pt>
                <c:pt idx="28">
                  <c:v>42.8</c:v>
                </c:pt>
                <c:pt idx="29">
                  <c:v>74.7</c:v>
                </c:pt>
                <c:pt idx="30">
                  <c:v>37.4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'Aug14'!$C$58:$AG$58</c:f>
              <c:numCache>
                <c:formatCode>0.0</c:formatCode>
                <c:ptCount val="31"/>
                <c:pt idx="0">
                  <c:v>70</c:v>
                </c:pt>
                <c:pt idx="1">
                  <c:v>54.8</c:v>
                </c:pt>
                <c:pt idx="2">
                  <c:v>54.3</c:v>
                </c:pt>
                <c:pt idx="3">
                  <c:v>57.7</c:v>
                </c:pt>
                <c:pt idx="4">
                  <c:v>60.7</c:v>
                </c:pt>
                <c:pt idx="5">
                  <c:v>63.4</c:v>
                </c:pt>
                <c:pt idx="6">
                  <c:v>55.6</c:v>
                </c:pt>
                <c:pt idx="7">
                  <c:v>82.7</c:v>
                </c:pt>
                <c:pt idx="8">
                  <c:v>78.400000000000006</c:v>
                </c:pt>
                <c:pt idx="9">
                  <c:v>63.1</c:v>
                </c:pt>
                <c:pt idx="10">
                  <c:v>22.3</c:v>
                </c:pt>
                <c:pt idx="11">
                  <c:v>65.099999999999994</c:v>
                </c:pt>
                <c:pt idx="12">
                  <c:v>57.1</c:v>
                </c:pt>
                <c:pt idx="13">
                  <c:v>57.6</c:v>
                </c:pt>
                <c:pt idx="14">
                  <c:v>42.8</c:v>
                </c:pt>
                <c:pt idx="15">
                  <c:v>58.6</c:v>
                </c:pt>
                <c:pt idx="16">
                  <c:v>77.7</c:v>
                </c:pt>
                <c:pt idx="17">
                  <c:v>88.1</c:v>
                </c:pt>
                <c:pt idx="18">
                  <c:v>66.951221434201329</c:v>
                </c:pt>
                <c:pt idx="19">
                  <c:v>62.9</c:v>
                </c:pt>
                <c:pt idx="20">
                  <c:v>68.599999999999994</c:v>
                </c:pt>
                <c:pt idx="21">
                  <c:v>76.7</c:v>
                </c:pt>
                <c:pt idx="22">
                  <c:v>34.6</c:v>
                </c:pt>
                <c:pt idx="23">
                  <c:v>71.3</c:v>
                </c:pt>
                <c:pt idx="24">
                  <c:v>40.200000000000003</c:v>
                </c:pt>
                <c:pt idx="25">
                  <c:v>16.100000000000001</c:v>
                </c:pt>
                <c:pt idx="26">
                  <c:v>52.4</c:v>
                </c:pt>
                <c:pt idx="27">
                  <c:v>65.400000000000006</c:v>
                </c:pt>
                <c:pt idx="28">
                  <c:v>42.2</c:v>
                </c:pt>
                <c:pt idx="29">
                  <c:v>69.2</c:v>
                </c:pt>
                <c:pt idx="30">
                  <c:v>36.700000000000003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'Aug14'!$C$59:$AG$59</c:f>
              <c:numCache>
                <c:formatCode>0.0</c:formatCode>
                <c:ptCount val="31"/>
                <c:pt idx="0">
                  <c:v>39.6</c:v>
                </c:pt>
                <c:pt idx="1">
                  <c:v>27.5</c:v>
                </c:pt>
                <c:pt idx="2">
                  <c:v>26.4</c:v>
                </c:pt>
                <c:pt idx="3">
                  <c:v>33</c:v>
                </c:pt>
                <c:pt idx="4">
                  <c:v>30.7</c:v>
                </c:pt>
                <c:pt idx="5">
                  <c:v>39.5</c:v>
                </c:pt>
                <c:pt idx="6">
                  <c:v>32.9</c:v>
                </c:pt>
                <c:pt idx="7">
                  <c:v>44.7</c:v>
                </c:pt>
                <c:pt idx="8">
                  <c:v>40.4</c:v>
                </c:pt>
                <c:pt idx="9">
                  <c:v>31.2</c:v>
                </c:pt>
                <c:pt idx="10">
                  <c:v>11.6</c:v>
                </c:pt>
                <c:pt idx="11">
                  <c:v>39.5</c:v>
                </c:pt>
                <c:pt idx="12">
                  <c:v>26.4</c:v>
                </c:pt>
                <c:pt idx="13">
                  <c:v>32.6</c:v>
                </c:pt>
                <c:pt idx="14">
                  <c:v>20.399999999999999</c:v>
                </c:pt>
                <c:pt idx="15">
                  <c:v>29.9</c:v>
                </c:pt>
                <c:pt idx="16">
                  <c:v>46.3</c:v>
                </c:pt>
                <c:pt idx="17">
                  <c:v>48.3</c:v>
                </c:pt>
                <c:pt idx="18">
                  <c:v>39.136209613869873</c:v>
                </c:pt>
                <c:pt idx="19">
                  <c:v>35.200000000000003</c:v>
                </c:pt>
                <c:pt idx="20">
                  <c:v>40.1</c:v>
                </c:pt>
                <c:pt idx="21">
                  <c:v>44.7</c:v>
                </c:pt>
                <c:pt idx="22">
                  <c:v>17.100000000000001</c:v>
                </c:pt>
                <c:pt idx="23">
                  <c:v>36.200000000000003</c:v>
                </c:pt>
                <c:pt idx="24">
                  <c:v>20.6</c:v>
                </c:pt>
                <c:pt idx="25">
                  <c:v>8.3000000000000007</c:v>
                </c:pt>
                <c:pt idx="26">
                  <c:v>31.2</c:v>
                </c:pt>
                <c:pt idx="27">
                  <c:v>39.4</c:v>
                </c:pt>
                <c:pt idx="28">
                  <c:v>22.7</c:v>
                </c:pt>
                <c:pt idx="29">
                  <c:v>34.4</c:v>
                </c:pt>
                <c:pt idx="30">
                  <c:v>19.3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438328"/>
        <c:axId val="981171312"/>
      </c:barChart>
      <c:catAx>
        <c:axId val="561438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1171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8117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6143832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861810755616076"/>
          <c:y val="0.28700945992022897"/>
          <c:w val="0.9911504424778762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'Aug17'!$C$54:$AG$54</c:f>
              <c:numCache>
                <c:formatCode>0.0</c:formatCode>
                <c:ptCount val="31"/>
                <c:pt idx="0">
                  <c:v>76.400000000000006</c:v>
                </c:pt>
                <c:pt idx="1">
                  <c:v>91.7</c:v>
                </c:pt>
                <c:pt idx="2">
                  <c:v>86.7</c:v>
                </c:pt>
                <c:pt idx="3">
                  <c:v>79.7</c:v>
                </c:pt>
                <c:pt idx="4">
                  <c:v>77.2</c:v>
                </c:pt>
                <c:pt idx="5">
                  <c:v>53.5</c:v>
                </c:pt>
                <c:pt idx="6">
                  <c:v>97.1</c:v>
                </c:pt>
                <c:pt idx="7">
                  <c:v>15</c:v>
                </c:pt>
                <c:pt idx="8">
                  <c:v>39.9</c:v>
                </c:pt>
                <c:pt idx="9">
                  <c:v>25.2</c:v>
                </c:pt>
                <c:pt idx="10">
                  <c:v>35.700000000000003</c:v>
                </c:pt>
                <c:pt idx="11">
                  <c:v>65.900000000000006</c:v>
                </c:pt>
                <c:pt idx="12">
                  <c:v>92.1</c:v>
                </c:pt>
                <c:pt idx="13">
                  <c:v>88.7</c:v>
                </c:pt>
                <c:pt idx="14">
                  <c:v>68.8</c:v>
                </c:pt>
                <c:pt idx="15">
                  <c:v>71.2</c:v>
                </c:pt>
                <c:pt idx="16">
                  <c:v>79.400000000000006</c:v>
                </c:pt>
                <c:pt idx="17">
                  <c:v>67.8</c:v>
                </c:pt>
                <c:pt idx="18">
                  <c:v>65.900000000000006</c:v>
                </c:pt>
                <c:pt idx="19">
                  <c:v>91.1</c:v>
                </c:pt>
                <c:pt idx="20">
                  <c:v>55.9</c:v>
                </c:pt>
                <c:pt idx="21">
                  <c:v>88.1</c:v>
                </c:pt>
                <c:pt idx="22">
                  <c:v>81.3</c:v>
                </c:pt>
                <c:pt idx="23">
                  <c:v>37.200000000000003</c:v>
                </c:pt>
                <c:pt idx="24">
                  <c:v>78.400000000000006</c:v>
                </c:pt>
                <c:pt idx="25">
                  <c:v>76.8</c:v>
                </c:pt>
                <c:pt idx="26">
                  <c:v>44.1</c:v>
                </c:pt>
                <c:pt idx="27">
                  <c:v>67.8</c:v>
                </c:pt>
                <c:pt idx="28">
                  <c:v>78.400000000000006</c:v>
                </c:pt>
                <c:pt idx="29">
                  <c:v>56.1</c:v>
                </c:pt>
                <c:pt idx="30">
                  <c:v>11.9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'Aug17'!$C$55:$AG$55</c:f>
              <c:numCache>
                <c:formatCode>0.0</c:formatCode>
                <c:ptCount val="31"/>
                <c:pt idx="0">
                  <c:v>76.5</c:v>
                </c:pt>
                <c:pt idx="1">
                  <c:v>90.9</c:v>
                </c:pt>
                <c:pt idx="2">
                  <c:v>86.4</c:v>
                </c:pt>
                <c:pt idx="3">
                  <c:v>79.900000000000006</c:v>
                </c:pt>
                <c:pt idx="4">
                  <c:v>76.8</c:v>
                </c:pt>
                <c:pt idx="5">
                  <c:v>51.3</c:v>
                </c:pt>
                <c:pt idx="6">
                  <c:v>96.5</c:v>
                </c:pt>
                <c:pt idx="7">
                  <c:v>14.9</c:v>
                </c:pt>
                <c:pt idx="8">
                  <c:v>40.200000000000003</c:v>
                </c:pt>
                <c:pt idx="9">
                  <c:v>24.9</c:v>
                </c:pt>
                <c:pt idx="10">
                  <c:v>35.5</c:v>
                </c:pt>
                <c:pt idx="11">
                  <c:v>66.599999999999994</c:v>
                </c:pt>
                <c:pt idx="12">
                  <c:v>91.6</c:v>
                </c:pt>
                <c:pt idx="13">
                  <c:v>88.9</c:v>
                </c:pt>
                <c:pt idx="14">
                  <c:v>68.3</c:v>
                </c:pt>
                <c:pt idx="15">
                  <c:v>71.7</c:v>
                </c:pt>
                <c:pt idx="16">
                  <c:v>79.2</c:v>
                </c:pt>
                <c:pt idx="17">
                  <c:v>69.2</c:v>
                </c:pt>
                <c:pt idx="18">
                  <c:v>65.900000000000006</c:v>
                </c:pt>
                <c:pt idx="19">
                  <c:v>90</c:v>
                </c:pt>
                <c:pt idx="20">
                  <c:v>55.8</c:v>
                </c:pt>
                <c:pt idx="21">
                  <c:v>87.5</c:v>
                </c:pt>
                <c:pt idx="22">
                  <c:v>80.900000000000006</c:v>
                </c:pt>
                <c:pt idx="23">
                  <c:v>37.299999999999997</c:v>
                </c:pt>
                <c:pt idx="24">
                  <c:v>78.099999999999994</c:v>
                </c:pt>
                <c:pt idx="25">
                  <c:v>76.8</c:v>
                </c:pt>
                <c:pt idx="26">
                  <c:v>43.8</c:v>
                </c:pt>
                <c:pt idx="27">
                  <c:v>67.400000000000006</c:v>
                </c:pt>
                <c:pt idx="28">
                  <c:v>78.3</c:v>
                </c:pt>
                <c:pt idx="29">
                  <c:v>56.6</c:v>
                </c:pt>
                <c:pt idx="30">
                  <c:v>11.7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'Aug17'!$C$56:$AG$56</c:f>
              <c:numCache>
                <c:formatCode>0.0</c:formatCode>
                <c:ptCount val="31"/>
                <c:pt idx="0">
                  <c:v>73.099999999999994</c:v>
                </c:pt>
                <c:pt idx="1">
                  <c:v>84.7</c:v>
                </c:pt>
                <c:pt idx="2">
                  <c:v>80.2</c:v>
                </c:pt>
                <c:pt idx="3">
                  <c:v>77.7</c:v>
                </c:pt>
                <c:pt idx="4">
                  <c:v>71.400000000000006</c:v>
                </c:pt>
                <c:pt idx="5">
                  <c:v>45.3</c:v>
                </c:pt>
                <c:pt idx="6">
                  <c:v>89.5</c:v>
                </c:pt>
                <c:pt idx="7">
                  <c:v>14.5</c:v>
                </c:pt>
                <c:pt idx="8">
                  <c:v>39.6</c:v>
                </c:pt>
                <c:pt idx="9">
                  <c:v>23.9</c:v>
                </c:pt>
                <c:pt idx="10">
                  <c:v>34.200000000000003</c:v>
                </c:pt>
                <c:pt idx="11">
                  <c:v>64.8</c:v>
                </c:pt>
                <c:pt idx="12">
                  <c:v>85.3</c:v>
                </c:pt>
                <c:pt idx="13">
                  <c:v>82.3</c:v>
                </c:pt>
                <c:pt idx="14">
                  <c:v>65.099999999999994</c:v>
                </c:pt>
                <c:pt idx="15">
                  <c:v>69.5</c:v>
                </c:pt>
                <c:pt idx="16">
                  <c:v>73.8</c:v>
                </c:pt>
                <c:pt idx="17">
                  <c:v>67.7</c:v>
                </c:pt>
                <c:pt idx="18">
                  <c:v>62.3</c:v>
                </c:pt>
                <c:pt idx="19">
                  <c:v>82.4</c:v>
                </c:pt>
                <c:pt idx="20">
                  <c:v>53.4</c:v>
                </c:pt>
                <c:pt idx="21">
                  <c:v>80.3</c:v>
                </c:pt>
                <c:pt idx="22">
                  <c:v>74.599999999999994</c:v>
                </c:pt>
                <c:pt idx="23">
                  <c:v>36.9</c:v>
                </c:pt>
                <c:pt idx="24">
                  <c:v>72.900000000000006</c:v>
                </c:pt>
                <c:pt idx="25">
                  <c:v>71.8</c:v>
                </c:pt>
                <c:pt idx="26">
                  <c:v>40.799999999999997</c:v>
                </c:pt>
                <c:pt idx="27">
                  <c:v>61.2</c:v>
                </c:pt>
                <c:pt idx="28">
                  <c:v>72.400000000000006</c:v>
                </c:pt>
                <c:pt idx="29">
                  <c:v>55.3</c:v>
                </c:pt>
                <c:pt idx="30">
                  <c:v>11.4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'Aug17'!$C$57:$AG$57</c:f>
              <c:numCache>
                <c:formatCode>0.0</c:formatCode>
                <c:ptCount val="31"/>
                <c:pt idx="0">
                  <c:v>41.4</c:v>
                </c:pt>
                <c:pt idx="1">
                  <c:v>44.1</c:v>
                </c:pt>
                <c:pt idx="2">
                  <c:v>40.200000000000003</c:v>
                </c:pt>
                <c:pt idx="3">
                  <c:v>40</c:v>
                </c:pt>
                <c:pt idx="4">
                  <c:v>37.5</c:v>
                </c:pt>
                <c:pt idx="5">
                  <c:v>19.399999999999999</c:v>
                </c:pt>
                <c:pt idx="6">
                  <c:v>48.6</c:v>
                </c:pt>
                <c:pt idx="7">
                  <c:v>7.7</c:v>
                </c:pt>
                <c:pt idx="8">
                  <c:v>25.1</c:v>
                </c:pt>
                <c:pt idx="9">
                  <c:v>11.6</c:v>
                </c:pt>
                <c:pt idx="10">
                  <c:v>16.600000000000001</c:v>
                </c:pt>
                <c:pt idx="11">
                  <c:v>32.700000000000003</c:v>
                </c:pt>
                <c:pt idx="12">
                  <c:v>46.1</c:v>
                </c:pt>
                <c:pt idx="13">
                  <c:v>46.2</c:v>
                </c:pt>
                <c:pt idx="14">
                  <c:v>37.799999999999997</c:v>
                </c:pt>
                <c:pt idx="15">
                  <c:v>39.200000000000003</c:v>
                </c:pt>
                <c:pt idx="16">
                  <c:v>41.2</c:v>
                </c:pt>
                <c:pt idx="17">
                  <c:v>40.299999999999997</c:v>
                </c:pt>
                <c:pt idx="18">
                  <c:v>31.4</c:v>
                </c:pt>
                <c:pt idx="19">
                  <c:v>40.5</c:v>
                </c:pt>
                <c:pt idx="20">
                  <c:v>30.1</c:v>
                </c:pt>
                <c:pt idx="21">
                  <c:v>45</c:v>
                </c:pt>
                <c:pt idx="22">
                  <c:v>42.2</c:v>
                </c:pt>
                <c:pt idx="23">
                  <c:v>24.9</c:v>
                </c:pt>
                <c:pt idx="24">
                  <c:v>40.5</c:v>
                </c:pt>
                <c:pt idx="25">
                  <c:v>37</c:v>
                </c:pt>
                <c:pt idx="26">
                  <c:v>19.5</c:v>
                </c:pt>
                <c:pt idx="27">
                  <c:v>30.2</c:v>
                </c:pt>
                <c:pt idx="28">
                  <c:v>40.6</c:v>
                </c:pt>
                <c:pt idx="29">
                  <c:v>31.7</c:v>
                </c:pt>
                <c:pt idx="30">
                  <c:v>5.7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05168"/>
        <c:axId val="1005005560"/>
      </c:barChart>
      <c:catAx>
        <c:axId val="100500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5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5005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516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'Sep17'!$C$3:$AG$3</c:f>
              <c:numCache>
                <c:formatCode>0.0</c:formatCode>
                <c:ptCount val="31"/>
                <c:pt idx="0">
                  <c:v>18.899999999999999</c:v>
                </c:pt>
                <c:pt idx="1">
                  <c:v>40.4</c:v>
                </c:pt>
                <c:pt idx="2">
                  <c:v>49.3</c:v>
                </c:pt>
                <c:pt idx="3">
                  <c:v>50.9</c:v>
                </c:pt>
                <c:pt idx="4">
                  <c:v>40.700000000000003</c:v>
                </c:pt>
                <c:pt idx="5">
                  <c:v>50.3</c:v>
                </c:pt>
                <c:pt idx="6">
                  <c:v>31.3</c:v>
                </c:pt>
                <c:pt idx="7">
                  <c:v>39.5</c:v>
                </c:pt>
                <c:pt idx="8">
                  <c:v>9.5</c:v>
                </c:pt>
                <c:pt idx="9">
                  <c:v>41</c:v>
                </c:pt>
                <c:pt idx="10">
                  <c:v>53</c:v>
                </c:pt>
                <c:pt idx="11">
                  <c:v>53</c:v>
                </c:pt>
                <c:pt idx="12">
                  <c:v>49.4</c:v>
                </c:pt>
                <c:pt idx="13">
                  <c:v>51</c:v>
                </c:pt>
                <c:pt idx="14">
                  <c:v>52.9</c:v>
                </c:pt>
                <c:pt idx="15">
                  <c:v>52.6</c:v>
                </c:pt>
                <c:pt idx="16">
                  <c:v>50.8</c:v>
                </c:pt>
                <c:pt idx="17">
                  <c:v>52.9</c:v>
                </c:pt>
                <c:pt idx="18">
                  <c:v>52.2</c:v>
                </c:pt>
                <c:pt idx="19">
                  <c:v>44.2</c:v>
                </c:pt>
                <c:pt idx="20">
                  <c:v>38.6</c:v>
                </c:pt>
                <c:pt idx="21">
                  <c:v>42.9</c:v>
                </c:pt>
                <c:pt idx="22">
                  <c:v>36</c:v>
                </c:pt>
                <c:pt idx="23">
                  <c:v>39</c:v>
                </c:pt>
                <c:pt idx="24">
                  <c:v>37.799999999999997</c:v>
                </c:pt>
                <c:pt idx="25">
                  <c:v>32.700000000000003</c:v>
                </c:pt>
                <c:pt idx="26">
                  <c:v>40.4</c:v>
                </c:pt>
                <c:pt idx="27">
                  <c:v>40.700000000000003</c:v>
                </c:pt>
                <c:pt idx="28">
                  <c:v>41.3</c:v>
                </c:pt>
                <c:pt idx="29">
                  <c:v>28.4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'Sep17'!$C$4:$AG$4</c:f>
              <c:numCache>
                <c:formatCode>0.0</c:formatCode>
                <c:ptCount val="31"/>
                <c:pt idx="0">
                  <c:v>81.600000000000009</c:v>
                </c:pt>
                <c:pt idx="1">
                  <c:v>127.9</c:v>
                </c:pt>
                <c:pt idx="2">
                  <c:v>281.89999999999998</c:v>
                </c:pt>
                <c:pt idx="3">
                  <c:v>174.5</c:v>
                </c:pt>
                <c:pt idx="4">
                  <c:v>247</c:v>
                </c:pt>
                <c:pt idx="5">
                  <c:v>244.6</c:v>
                </c:pt>
                <c:pt idx="6">
                  <c:v>207.59999999999997</c:v>
                </c:pt>
                <c:pt idx="7">
                  <c:v>224.79999999999998</c:v>
                </c:pt>
                <c:pt idx="8">
                  <c:v>36.799999999999997</c:v>
                </c:pt>
                <c:pt idx="9">
                  <c:v>133.6</c:v>
                </c:pt>
                <c:pt idx="10">
                  <c:v>170.60000000000002</c:v>
                </c:pt>
                <c:pt idx="11">
                  <c:v>164.00000000000003</c:v>
                </c:pt>
                <c:pt idx="12">
                  <c:v>121.89999999999999</c:v>
                </c:pt>
                <c:pt idx="13">
                  <c:v>109.6</c:v>
                </c:pt>
                <c:pt idx="14">
                  <c:v>241.40000000000003</c:v>
                </c:pt>
                <c:pt idx="15">
                  <c:v>142.6</c:v>
                </c:pt>
                <c:pt idx="16">
                  <c:v>142.1</c:v>
                </c:pt>
                <c:pt idx="17">
                  <c:v>167.1</c:v>
                </c:pt>
                <c:pt idx="18">
                  <c:v>104.39999999999999</c:v>
                </c:pt>
                <c:pt idx="19">
                  <c:v>235.5</c:v>
                </c:pt>
                <c:pt idx="20">
                  <c:v>254.7</c:v>
                </c:pt>
                <c:pt idx="21">
                  <c:v>223.2</c:v>
                </c:pt>
                <c:pt idx="22">
                  <c:v>226.90000000000003</c:v>
                </c:pt>
                <c:pt idx="23">
                  <c:v>235.60000000000002</c:v>
                </c:pt>
                <c:pt idx="24">
                  <c:v>231</c:v>
                </c:pt>
                <c:pt idx="25">
                  <c:v>103.7</c:v>
                </c:pt>
                <c:pt idx="26">
                  <c:v>213.90000000000003</c:v>
                </c:pt>
                <c:pt idx="27">
                  <c:v>159.6</c:v>
                </c:pt>
                <c:pt idx="28">
                  <c:v>190.50000000000003</c:v>
                </c:pt>
                <c:pt idx="29">
                  <c:v>85.1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5010656"/>
        <c:axId val="1005013792"/>
        <c:axId val="989645872"/>
      </c:bar3DChart>
      <c:catAx>
        <c:axId val="10050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37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501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0656"/>
        <c:crossesAt val="1"/>
        <c:crossBetween val="between"/>
      </c:valAx>
      <c:serAx>
        <c:axId val="98964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0050137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'Sep17'!$C$54:$AG$54</c:f>
              <c:numCache>
                <c:formatCode>0.0</c:formatCode>
                <c:ptCount val="31"/>
                <c:pt idx="0">
                  <c:v>23.8</c:v>
                </c:pt>
                <c:pt idx="1">
                  <c:v>40.799999999999997</c:v>
                </c:pt>
                <c:pt idx="2">
                  <c:v>81.7</c:v>
                </c:pt>
                <c:pt idx="3">
                  <c:v>51.2</c:v>
                </c:pt>
                <c:pt idx="4">
                  <c:v>70.599999999999994</c:v>
                </c:pt>
                <c:pt idx="5">
                  <c:v>73.7</c:v>
                </c:pt>
                <c:pt idx="6">
                  <c:v>60.3</c:v>
                </c:pt>
                <c:pt idx="7">
                  <c:v>67.5</c:v>
                </c:pt>
                <c:pt idx="8">
                  <c:v>10.8</c:v>
                </c:pt>
                <c:pt idx="9">
                  <c:v>39</c:v>
                </c:pt>
                <c:pt idx="10">
                  <c:v>50</c:v>
                </c:pt>
                <c:pt idx="11">
                  <c:v>49.7</c:v>
                </c:pt>
                <c:pt idx="12">
                  <c:v>37.4</c:v>
                </c:pt>
                <c:pt idx="13">
                  <c:v>34.299999999999997</c:v>
                </c:pt>
                <c:pt idx="14">
                  <c:v>70</c:v>
                </c:pt>
                <c:pt idx="15">
                  <c:v>40.4</c:v>
                </c:pt>
                <c:pt idx="16">
                  <c:v>39.5</c:v>
                </c:pt>
                <c:pt idx="17">
                  <c:v>48.6</c:v>
                </c:pt>
                <c:pt idx="18">
                  <c:v>30.5</c:v>
                </c:pt>
                <c:pt idx="19">
                  <c:v>70.3</c:v>
                </c:pt>
                <c:pt idx="20">
                  <c:v>74.8</c:v>
                </c:pt>
                <c:pt idx="21">
                  <c:v>64.8</c:v>
                </c:pt>
                <c:pt idx="22">
                  <c:v>65.8</c:v>
                </c:pt>
                <c:pt idx="23">
                  <c:v>70.400000000000006</c:v>
                </c:pt>
                <c:pt idx="24">
                  <c:v>67.099999999999994</c:v>
                </c:pt>
                <c:pt idx="25">
                  <c:v>29.7</c:v>
                </c:pt>
                <c:pt idx="26">
                  <c:v>64.400000000000006</c:v>
                </c:pt>
                <c:pt idx="27">
                  <c:v>45.2</c:v>
                </c:pt>
                <c:pt idx="28">
                  <c:v>54.9</c:v>
                </c:pt>
                <c:pt idx="29">
                  <c:v>24.1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'Sep17'!$C$55:$AG$55</c:f>
              <c:numCache>
                <c:formatCode>0.0</c:formatCode>
                <c:ptCount val="31"/>
                <c:pt idx="0">
                  <c:v>23.6</c:v>
                </c:pt>
                <c:pt idx="1">
                  <c:v>39</c:v>
                </c:pt>
                <c:pt idx="2">
                  <c:v>81.8</c:v>
                </c:pt>
                <c:pt idx="3">
                  <c:v>51.4</c:v>
                </c:pt>
                <c:pt idx="4">
                  <c:v>71.400000000000006</c:v>
                </c:pt>
                <c:pt idx="5">
                  <c:v>72.7</c:v>
                </c:pt>
                <c:pt idx="6">
                  <c:v>60.4</c:v>
                </c:pt>
                <c:pt idx="7">
                  <c:v>67.2</c:v>
                </c:pt>
                <c:pt idx="8">
                  <c:v>10.6</c:v>
                </c:pt>
                <c:pt idx="9">
                  <c:v>38.799999999999997</c:v>
                </c:pt>
                <c:pt idx="10">
                  <c:v>49.2</c:v>
                </c:pt>
                <c:pt idx="11">
                  <c:v>49.1</c:v>
                </c:pt>
                <c:pt idx="12">
                  <c:v>36.200000000000003</c:v>
                </c:pt>
                <c:pt idx="13">
                  <c:v>33.4</c:v>
                </c:pt>
                <c:pt idx="14">
                  <c:v>70.3</c:v>
                </c:pt>
                <c:pt idx="15">
                  <c:v>40.1</c:v>
                </c:pt>
                <c:pt idx="16">
                  <c:v>39.6</c:v>
                </c:pt>
                <c:pt idx="17">
                  <c:v>48.6</c:v>
                </c:pt>
                <c:pt idx="18">
                  <c:v>30.4</c:v>
                </c:pt>
                <c:pt idx="19">
                  <c:v>69.099999999999994</c:v>
                </c:pt>
                <c:pt idx="20">
                  <c:v>73.900000000000006</c:v>
                </c:pt>
                <c:pt idx="21">
                  <c:v>65.2</c:v>
                </c:pt>
                <c:pt idx="22">
                  <c:v>65.5</c:v>
                </c:pt>
                <c:pt idx="23">
                  <c:v>69.2</c:v>
                </c:pt>
                <c:pt idx="24">
                  <c:v>67.400000000000006</c:v>
                </c:pt>
                <c:pt idx="25">
                  <c:v>29.8</c:v>
                </c:pt>
                <c:pt idx="26">
                  <c:v>64</c:v>
                </c:pt>
                <c:pt idx="27">
                  <c:v>45.4</c:v>
                </c:pt>
                <c:pt idx="28">
                  <c:v>55.5</c:v>
                </c:pt>
                <c:pt idx="29">
                  <c:v>24.1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'Sep17'!$C$56:$AG$56</c:f>
              <c:numCache>
                <c:formatCode>0.0</c:formatCode>
                <c:ptCount val="31"/>
                <c:pt idx="0">
                  <c:v>22.7</c:v>
                </c:pt>
                <c:pt idx="1">
                  <c:v>33.200000000000003</c:v>
                </c:pt>
                <c:pt idx="2">
                  <c:v>75.7</c:v>
                </c:pt>
                <c:pt idx="3">
                  <c:v>47.9</c:v>
                </c:pt>
                <c:pt idx="4">
                  <c:v>68</c:v>
                </c:pt>
                <c:pt idx="5">
                  <c:v>66.099999999999994</c:v>
                </c:pt>
                <c:pt idx="6">
                  <c:v>57.7</c:v>
                </c:pt>
                <c:pt idx="7">
                  <c:v>61.1</c:v>
                </c:pt>
                <c:pt idx="8">
                  <c:v>10.199999999999999</c:v>
                </c:pt>
                <c:pt idx="9">
                  <c:v>37.200000000000003</c:v>
                </c:pt>
                <c:pt idx="10">
                  <c:v>45.6</c:v>
                </c:pt>
                <c:pt idx="11">
                  <c:v>44.3</c:v>
                </c:pt>
                <c:pt idx="12">
                  <c:v>33.1</c:v>
                </c:pt>
                <c:pt idx="13">
                  <c:v>28.4</c:v>
                </c:pt>
                <c:pt idx="14">
                  <c:v>64.3</c:v>
                </c:pt>
                <c:pt idx="15">
                  <c:v>38.1</c:v>
                </c:pt>
                <c:pt idx="16">
                  <c:v>38.299999999999997</c:v>
                </c:pt>
                <c:pt idx="17">
                  <c:v>46.2</c:v>
                </c:pt>
                <c:pt idx="18">
                  <c:v>29.2</c:v>
                </c:pt>
                <c:pt idx="19">
                  <c:v>63.8</c:v>
                </c:pt>
                <c:pt idx="20">
                  <c:v>67</c:v>
                </c:pt>
                <c:pt idx="21">
                  <c:v>59.9</c:v>
                </c:pt>
                <c:pt idx="22">
                  <c:v>60.9</c:v>
                </c:pt>
                <c:pt idx="23">
                  <c:v>62.2</c:v>
                </c:pt>
                <c:pt idx="24">
                  <c:v>61.2</c:v>
                </c:pt>
                <c:pt idx="25">
                  <c:v>28.9</c:v>
                </c:pt>
                <c:pt idx="26">
                  <c:v>57.2</c:v>
                </c:pt>
                <c:pt idx="27">
                  <c:v>43.4</c:v>
                </c:pt>
                <c:pt idx="28">
                  <c:v>52.2</c:v>
                </c:pt>
                <c:pt idx="29">
                  <c:v>23.4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'Sep17'!$C$57:$AG$57</c:f>
              <c:numCache>
                <c:formatCode>0.0</c:formatCode>
                <c:ptCount val="31"/>
                <c:pt idx="0">
                  <c:v>11.5</c:v>
                </c:pt>
                <c:pt idx="1">
                  <c:v>14.9</c:v>
                </c:pt>
                <c:pt idx="2">
                  <c:v>42.7</c:v>
                </c:pt>
                <c:pt idx="3">
                  <c:v>24</c:v>
                </c:pt>
                <c:pt idx="4">
                  <c:v>37</c:v>
                </c:pt>
                <c:pt idx="5">
                  <c:v>32.1</c:v>
                </c:pt>
                <c:pt idx="6">
                  <c:v>29.2</c:v>
                </c:pt>
                <c:pt idx="7">
                  <c:v>29</c:v>
                </c:pt>
                <c:pt idx="8">
                  <c:v>5.2</c:v>
                </c:pt>
                <c:pt idx="9">
                  <c:v>18.600000000000001</c:v>
                </c:pt>
                <c:pt idx="10">
                  <c:v>25.8</c:v>
                </c:pt>
                <c:pt idx="11">
                  <c:v>20.9</c:v>
                </c:pt>
                <c:pt idx="12">
                  <c:v>15.2</c:v>
                </c:pt>
                <c:pt idx="13">
                  <c:v>13.5</c:v>
                </c:pt>
                <c:pt idx="14">
                  <c:v>36.799999999999997</c:v>
                </c:pt>
                <c:pt idx="15">
                  <c:v>24</c:v>
                </c:pt>
                <c:pt idx="16">
                  <c:v>24.7</c:v>
                </c:pt>
                <c:pt idx="17">
                  <c:v>23.7</c:v>
                </c:pt>
                <c:pt idx="18">
                  <c:v>14.3</c:v>
                </c:pt>
                <c:pt idx="19">
                  <c:v>32.299999999999997</c:v>
                </c:pt>
                <c:pt idx="20">
                  <c:v>39</c:v>
                </c:pt>
                <c:pt idx="21">
                  <c:v>33.299999999999997</c:v>
                </c:pt>
                <c:pt idx="22">
                  <c:v>34.700000000000003</c:v>
                </c:pt>
                <c:pt idx="23">
                  <c:v>33.799999999999997</c:v>
                </c:pt>
                <c:pt idx="24">
                  <c:v>35.299999999999997</c:v>
                </c:pt>
                <c:pt idx="25">
                  <c:v>15.3</c:v>
                </c:pt>
                <c:pt idx="26">
                  <c:v>28.3</c:v>
                </c:pt>
                <c:pt idx="27">
                  <c:v>25.6</c:v>
                </c:pt>
                <c:pt idx="28">
                  <c:v>27.9</c:v>
                </c:pt>
                <c:pt idx="29">
                  <c:v>13.5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05952"/>
        <c:axId val="1005012616"/>
      </c:barChart>
      <c:catAx>
        <c:axId val="10050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2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5012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595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Oktober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'Okt17'!$C$3:$AG$3</c:f>
              <c:numCache>
                <c:formatCode>0.0</c:formatCode>
                <c:ptCount val="31"/>
                <c:pt idx="0">
                  <c:v>47.9</c:v>
                </c:pt>
                <c:pt idx="1">
                  <c:v>39.700000000000003</c:v>
                </c:pt>
                <c:pt idx="2">
                  <c:v>52</c:v>
                </c:pt>
                <c:pt idx="3">
                  <c:v>34</c:v>
                </c:pt>
                <c:pt idx="4">
                  <c:v>36.200000000000003</c:v>
                </c:pt>
                <c:pt idx="5">
                  <c:v>48.9</c:v>
                </c:pt>
                <c:pt idx="6">
                  <c:v>47.3</c:v>
                </c:pt>
                <c:pt idx="7">
                  <c:v>46.4</c:v>
                </c:pt>
                <c:pt idx="8">
                  <c:v>38.4</c:v>
                </c:pt>
                <c:pt idx="9">
                  <c:v>35.9</c:v>
                </c:pt>
                <c:pt idx="10">
                  <c:v>33.200000000000003</c:v>
                </c:pt>
                <c:pt idx="11">
                  <c:v>37.5</c:v>
                </c:pt>
                <c:pt idx="12">
                  <c:v>32.1</c:v>
                </c:pt>
                <c:pt idx="13">
                  <c:v>32.5</c:v>
                </c:pt>
                <c:pt idx="14">
                  <c:v>32</c:v>
                </c:pt>
                <c:pt idx="15">
                  <c:v>31.5</c:v>
                </c:pt>
                <c:pt idx="16">
                  <c:v>31.9</c:v>
                </c:pt>
                <c:pt idx="17">
                  <c:v>31.1</c:v>
                </c:pt>
                <c:pt idx="18">
                  <c:v>30.1</c:v>
                </c:pt>
                <c:pt idx="19">
                  <c:v>34.299999999999997</c:v>
                </c:pt>
                <c:pt idx="20">
                  <c:v>29.3</c:v>
                </c:pt>
                <c:pt idx="21">
                  <c:v>45.5</c:v>
                </c:pt>
                <c:pt idx="22">
                  <c:v>23.7</c:v>
                </c:pt>
                <c:pt idx="23">
                  <c:v>33.200000000000003</c:v>
                </c:pt>
                <c:pt idx="24">
                  <c:v>30.7</c:v>
                </c:pt>
                <c:pt idx="25">
                  <c:v>30</c:v>
                </c:pt>
                <c:pt idx="26">
                  <c:v>34</c:v>
                </c:pt>
                <c:pt idx="27">
                  <c:v>34.4</c:v>
                </c:pt>
                <c:pt idx="28">
                  <c:v>11.5</c:v>
                </c:pt>
                <c:pt idx="29">
                  <c:v>36.700000000000003</c:v>
                </c:pt>
                <c:pt idx="30">
                  <c:v>29.1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'Okt17'!$C$4:$AG$4</c:f>
              <c:numCache>
                <c:formatCode>0.0</c:formatCode>
                <c:ptCount val="31"/>
                <c:pt idx="0">
                  <c:v>169.2</c:v>
                </c:pt>
                <c:pt idx="1">
                  <c:v>84.9</c:v>
                </c:pt>
                <c:pt idx="2">
                  <c:v>140</c:v>
                </c:pt>
                <c:pt idx="3">
                  <c:v>154.4</c:v>
                </c:pt>
                <c:pt idx="4">
                  <c:v>220.1</c:v>
                </c:pt>
                <c:pt idx="5">
                  <c:v>119.7</c:v>
                </c:pt>
                <c:pt idx="6">
                  <c:v>188.1</c:v>
                </c:pt>
                <c:pt idx="7">
                  <c:v>125.50000000000001</c:v>
                </c:pt>
                <c:pt idx="8">
                  <c:v>123.1</c:v>
                </c:pt>
                <c:pt idx="9">
                  <c:v>190.6</c:v>
                </c:pt>
                <c:pt idx="10">
                  <c:v>199.70000000000002</c:v>
                </c:pt>
                <c:pt idx="11">
                  <c:v>180.2</c:v>
                </c:pt>
                <c:pt idx="12">
                  <c:v>190.5</c:v>
                </c:pt>
                <c:pt idx="13">
                  <c:v>190.1</c:v>
                </c:pt>
                <c:pt idx="14">
                  <c:v>186.20000000000002</c:v>
                </c:pt>
                <c:pt idx="15">
                  <c:v>169.70000000000002</c:v>
                </c:pt>
                <c:pt idx="16">
                  <c:v>182.4</c:v>
                </c:pt>
                <c:pt idx="17">
                  <c:v>177.29999999999998</c:v>
                </c:pt>
                <c:pt idx="18">
                  <c:v>168.5</c:v>
                </c:pt>
                <c:pt idx="19">
                  <c:v>76.2</c:v>
                </c:pt>
                <c:pt idx="20">
                  <c:v>102.1</c:v>
                </c:pt>
                <c:pt idx="21">
                  <c:v>86.4</c:v>
                </c:pt>
                <c:pt idx="22">
                  <c:v>45.699999999999996</c:v>
                </c:pt>
                <c:pt idx="23">
                  <c:v>160.80000000000001</c:v>
                </c:pt>
                <c:pt idx="24">
                  <c:v>164.2</c:v>
                </c:pt>
                <c:pt idx="25">
                  <c:v>158.9</c:v>
                </c:pt>
                <c:pt idx="26">
                  <c:v>54.199999999999996</c:v>
                </c:pt>
                <c:pt idx="27">
                  <c:v>146.69999999999999</c:v>
                </c:pt>
                <c:pt idx="28">
                  <c:v>29.700000000000003</c:v>
                </c:pt>
                <c:pt idx="29">
                  <c:v>124.50000000000001</c:v>
                </c:pt>
                <c:pt idx="30">
                  <c:v>155.69999999999999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5008696"/>
        <c:axId val="1005013400"/>
        <c:axId val="989634424"/>
      </c:bar3DChart>
      <c:catAx>
        <c:axId val="1005008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1340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5013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8696"/>
        <c:crossesAt val="1"/>
        <c:crossBetween val="between"/>
      </c:valAx>
      <c:serAx>
        <c:axId val="989634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0501340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'Okt17'!$C$54:$AG$54</c:f>
              <c:numCache>
                <c:formatCode>0.0</c:formatCode>
                <c:ptCount val="31"/>
                <c:pt idx="0">
                  <c:v>50.1</c:v>
                </c:pt>
                <c:pt idx="1">
                  <c:v>24.7</c:v>
                </c:pt>
                <c:pt idx="2">
                  <c:v>43.2</c:v>
                </c:pt>
                <c:pt idx="3">
                  <c:v>45.4</c:v>
                </c:pt>
                <c:pt idx="4">
                  <c:v>64.900000000000006</c:v>
                </c:pt>
                <c:pt idx="5">
                  <c:v>33.299999999999997</c:v>
                </c:pt>
                <c:pt idx="6">
                  <c:v>53.6</c:v>
                </c:pt>
                <c:pt idx="7">
                  <c:v>37.1</c:v>
                </c:pt>
                <c:pt idx="8">
                  <c:v>34.1</c:v>
                </c:pt>
                <c:pt idx="9">
                  <c:v>56.7</c:v>
                </c:pt>
                <c:pt idx="10">
                  <c:v>59.5</c:v>
                </c:pt>
                <c:pt idx="11">
                  <c:v>55</c:v>
                </c:pt>
                <c:pt idx="12">
                  <c:v>56.8</c:v>
                </c:pt>
                <c:pt idx="13">
                  <c:v>56.8</c:v>
                </c:pt>
                <c:pt idx="14">
                  <c:v>55.6</c:v>
                </c:pt>
                <c:pt idx="15">
                  <c:v>50.2</c:v>
                </c:pt>
                <c:pt idx="16">
                  <c:v>53.5</c:v>
                </c:pt>
                <c:pt idx="17">
                  <c:v>53</c:v>
                </c:pt>
                <c:pt idx="18">
                  <c:v>50.1</c:v>
                </c:pt>
                <c:pt idx="19">
                  <c:v>21.3</c:v>
                </c:pt>
                <c:pt idx="20">
                  <c:v>29.3</c:v>
                </c:pt>
                <c:pt idx="21">
                  <c:v>25.5</c:v>
                </c:pt>
                <c:pt idx="22">
                  <c:v>13.3</c:v>
                </c:pt>
                <c:pt idx="23">
                  <c:v>48.1</c:v>
                </c:pt>
                <c:pt idx="24">
                  <c:v>49.3</c:v>
                </c:pt>
                <c:pt idx="25">
                  <c:v>48.6</c:v>
                </c:pt>
                <c:pt idx="26">
                  <c:v>16.2</c:v>
                </c:pt>
                <c:pt idx="27">
                  <c:v>43.9</c:v>
                </c:pt>
                <c:pt idx="28">
                  <c:v>8.6</c:v>
                </c:pt>
                <c:pt idx="29">
                  <c:v>36.4</c:v>
                </c:pt>
                <c:pt idx="30">
                  <c:v>47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'Okt17'!$C$55:$AG$55</c:f>
              <c:numCache>
                <c:formatCode>0.0</c:formatCode>
                <c:ptCount val="31"/>
                <c:pt idx="0">
                  <c:v>49.9</c:v>
                </c:pt>
                <c:pt idx="1">
                  <c:v>24.6</c:v>
                </c:pt>
                <c:pt idx="2">
                  <c:v>43.3</c:v>
                </c:pt>
                <c:pt idx="3">
                  <c:v>45.2</c:v>
                </c:pt>
                <c:pt idx="4">
                  <c:v>65</c:v>
                </c:pt>
                <c:pt idx="5">
                  <c:v>33.6</c:v>
                </c:pt>
                <c:pt idx="6">
                  <c:v>54.4</c:v>
                </c:pt>
                <c:pt idx="7">
                  <c:v>37.200000000000003</c:v>
                </c:pt>
                <c:pt idx="8">
                  <c:v>34.4</c:v>
                </c:pt>
                <c:pt idx="9">
                  <c:v>56</c:v>
                </c:pt>
                <c:pt idx="10">
                  <c:v>59.6</c:v>
                </c:pt>
                <c:pt idx="11">
                  <c:v>54.8</c:v>
                </c:pt>
                <c:pt idx="12">
                  <c:v>57</c:v>
                </c:pt>
                <c:pt idx="13">
                  <c:v>56.9</c:v>
                </c:pt>
                <c:pt idx="14">
                  <c:v>55.8</c:v>
                </c:pt>
                <c:pt idx="15">
                  <c:v>50.3</c:v>
                </c:pt>
                <c:pt idx="16">
                  <c:v>54.8</c:v>
                </c:pt>
                <c:pt idx="17">
                  <c:v>53.3</c:v>
                </c:pt>
                <c:pt idx="18">
                  <c:v>50.7</c:v>
                </c:pt>
                <c:pt idx="19">
                  <c:v>21.4</c:v>
                </c:pt>
                <c:pt idx="20">
                  <c:v>29.2</c:v>
                </c:pt>
                <c:pt idx="21">
                  <c:v>25.4</c:v>
                </c:pt>
                <c:pt idx="22">
                  <c:v>13.2</c:v>
                </c:pt>
                <c:pt idx="23">
                  <c:v>48.7</c:v>
                </c:pt>
                <c:pt idx="24">
                  <c:v>49.7</c:v>
                </c:pt>
                <c:pt idx="25">
                  <c:v>48.8</c:v>
                </c:pt>
                <c:pt idx="26">
                  <c:v>16.2</c:v>
                </c:pt>
                <c:pt idx="27">
                  <c:v>43.8</c:v>
                </c:pt>
                <c:pt idx="28">
                  <c:v>8.4</c:v>
                </c:pt>
                <c:pt idx="29">
                  <c:v>37</c:v>
                </c:pt>
                <c:pt idx="30">
                  <c:v>47.7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'Okt17'!$C$56:$AG$56</c:f>
              <c:numCache>
                <c:formatCode>0.0</c:formatCode>
                <c:ptCount val="31"/>
                <c:pt idx="0">
                  <c:v>46.5</c:v>
                </c:pt>
                <c:pt idx="1">
                  <c:v>23.7</c:v>
                </c:pt>
                <c:pt idx="2">
                  <c:v>36.799999999999997</c:v>
                </c:pt>
                <c:pt idx="3">
                  <c:v>41.7</c:v>
                </c:pt>
                <c:pt idx="4">
                  <c:v>57.3</c:v>
                </c:pt>
                <c:pt idx="5">
                  <c:v>32.6</c:v>
                </c:pt>
                <c:pt idx="6">
                  <c:v>50.5</c:v>
                </c:pt>
                <c:pt idx="7">
                  <c:v>34.700000000000003</c:v>
                </c:pt>
                <c:pt idx="8">
                  <c:v>33.6</c:v>
                </c:pt>
                <c:pt idx="9">
                  <c:v>50.2</c:v>
                </c:pt>
                <c:pt idx="10">
                  <c:v>51.7</c:v>
                </c:pt>
                <c:pt idx="11">
                  <c:v>47.4</c:v>
                </c:pt>
                <c:pt idx="12">
                  <c:v>49.4</c:v>
                </c:pt>
                <c:pt idx="13">
                  <c:v>49.3</c:v>
                </c:pt>
                <c:pt idx="14">
                  <c:v>48.4</c:v>
                </c:pt>
                <c:pt idx="15">
                  <c:v>44.4</c:v>
                </c:pt>
                <c:pt idx="16">
                  <c:v>48.2</c:v>
                </c:pt>
                <c:pt idx="17">
                  <c:v>46.3</c:v>
                </c:pt>
                <c:pt idx="18">
                  <c:v>45.1</c:v>
                </c:pt>
                <c:pt idx="19">
                  <c:v>20.7</c:v>
                </c:pt>
                <c:pt idx="20">
                  <c:v>27.6</c:v>
                </c:pt>
                <c:pt idx="21">
                  <c:v>23.3</c:v>
                </c:pt>
                <c:pt idx="22">
                  <c:v>12.8</c:v>
                </c:pt>
                <c:pt idx="23">
                  <c:v>43.2</c:v>
                </c:pt>
                <c:pt idx="24">
                  <c:v>43.1</c:v>
                </c:pt>
                <c:pt idx="25">
                  <c:v>41.9</c:v>
                </c:pt>
                <c:pt idx="26">
                  <c:v>14.4</c:v>
                </c:pt>
                <c:pt idx="27">
                  <c:v>39.6</c:v>
                </c:pt>
                <c:pt idx="28">
                  <c:v>8.3000000000000007</c:v>
                </c:pt>
                <c:pt idx="29">
                  <c:v>34.4</c:v>
                </c:pt>
                <c:pt idx="30">
                  <c:v>41.4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'Okt17'!$C$57:$AG$57</c:f>
              <c:numCache>
                <c:formatCode>0.0</c:formatCode>
                <c:ptCount val="31"/>
                <c:pt idx="0">
                  <c:v>22.7</c:v>
                </c:pt>
                <c:pt idx="1">
                  <c:v>11.9</c:v>
                </c:pt>
                <c:pt idx="2">
                  <c:v>16.7</c:v>
                </c:pt>
                <c:pt idx="3">
                  <c:v>22.1</c:v>
                </c:pt>
                <c:pt idx="4">
                  <c:v>32.9</c:v>
                </c:pt>
                <c:pt idx="5">
                  <c:v>20.2</c:v>
                </c:pt>
                <c:pt idx="6">
                  <c:v>29.6</c:v>
                </c:pt>
                <c:pt idx="7">
                  <c:v>16.5</c:v>
                </c:pt>
                <c:pt idx="8">
                  <c:v>21</c:v>
                </c:pt>
                <c:pt idx="9">
                  <c:v>27.7</c:v>
                </c:pt>
                <c:pt idx="10">
                  <c:v>28.9</c:v>
                </c:pt>
                <c:pt idx="11">
                  <c:v>23</c:v>
                </c:pt>
                <c:pt idx="12">
                  <c:v>27.3</c:v>
                </c:pt>
                <c:pt idx="13">
                  <c:v>27.1</c:v>
                </c:pt>
                <c:pt idx="14">
                  <c:v>26.4</c:v>
                </c:pt>
                <c:pt idx="15">
                  <c:v>24.8</c:v>
                </c:pt>
                <c:pt idx="16">
                  <c:v>25.9</c:v>
                </c:pt>
                <c:pt idx="17">
                  <c:v>24.7</c:v>
                </c:pt>
                <c:pt idx="18">
                  <c:v>22.6</c:v>
                </c:pt>
                <c:pt idx="19">
                  <c:v>12.8</c:v>
                </c:pt>
                <c:pt idx="20">
                  <c:v>16</c:v>
                </c:pt>
                <c:pt idx="21">
                  <c:v>12.2</c:v>
                </c:pt>
                <c:pt idx="22">
                  <c:v>6.4</c:v>
                </c:pt>
                <c:pt idx="23">
                  <c:v>20.8</c:v>
                </c:pt>
                <c:pt idx="24">
                  <c:v>22.1</c:v>
                </c:pt>
                <c:pt idx="25">
                  <c:v>19.600000000000001</c:v>
                </c:pt>
                <c:pt idx="26">
                  <c:v>7.4</c:v>
                </c:pt>
                <c:pt idx="27">
                  <c:v>19.399999999999999</c:v>
                </c:pt>
                <c:pt idx="28">
                  <c:v>4.4000000000000004</c:v>
                </c:pt>
                <c:pt idx="29">
                  <c:v>16.7</c:v>
                </c:pt>
                <c:pt idx="30">
                  <c:v>19.600000000000001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03600"/>
        <c:axId val="1005006344"/>
      </c:barChart>
      <c:catAx>
        <c:axId val="10050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6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50063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360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November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'Nov17'!$C$3:$AG$3</c:f>
              <c:numCache>
                <c:formatCode>0.0</c:formatCode>
                <c:ptCount val="31"/>
                <c:pt idx="0">
                  <c:v>29.1</c:v>
                </c:pt>
                <c:pt idx="1">
                  <c:v>30.1</c:v>
                </c:pt>
                <c:pt idx="2">
                  <c:v>27.4</c:v>
                </c:pt>
                <c:pt idx="3">
                  <c:v>33.700000000000003</c:v>
                </c:pt>
                <c:pt idx="4">
                  <c:v>3.7</c:v>
                </c:pt>
                <c:pt idx="5">
                  <c:v>6.2110000000000003</c:v>
                </c:pt>
                <c:pt idx="6">
                  <c:v>10.6</c:v>
                </c:pt>
                <c:pt idx="7">
                  <c:v>11.3</c:v>
                </c:pt>
                <c:pt idx="8">
                  <c:v>9.6999999999999993</c:v>
                </c:pt>
                <c:pt idx="9">
                  <c:v>10.8</c:v>
                </c:pt>
                <c:pt idx="10">
                  <c:v>8.6999999999999993</c:v>
                </c:pt>
                <c:pt idx="11">
                  <c:v>37.799999999999997</c:v>
                </c:pt>
                <c:pt idx="12">
                  <c:v>19.8</c:v>
                </c:pt>
                <c:pt idx="13">
                  <c:v>31.6</c:v>
                </c:pt>
                <c:pt idx="14">
                  <c:v>26.1</c:v>
                </c:pt>
                <c:pt idx="15">
                  <c:v>9.1</c:v>
                </c:pt>
                <c:pt idx="16">
                  <c:v>24.8</c:v>
                </c:pt>
                <c:pt idx="17">
                  <c:v>5.8</c:v>
                </c:pt>
                <c:pt idx="18">
                  <c:v>32.5</c:v>
                </c:pt>
                <c:pt idx="19">
                  <c:v>33</c:v>
                </c:pt>
                <c:pt idx="20">
                  <c:v>30.5</c:v>
                </c:pt>
                <c:pt idx="21">
                  <c:v>24.7</c:v>
                </c:pt>
                <c:pt idx="22">
                  <c:v>27.9</c:v>
                </c:pt>
                <c:pt idx="23">
                  <c:v>26.4</c:v>
                </c:pt>
                <c:pt idx="24">
                  <c:v>21.2</c:v>
                </c:pt>
                <c:pt idx="25">
                  <c:v>26.9</c:v>
                </c:pt>
                <c:pt idx="26">
                  <c:v>26.8</c:v>
                </c:pt>
                <c:pt idx="27">
                  <c:v>12.7</c:v>
                </c:pt>
                <c:pt idx="28">
                  <c:v>31.8</c:v>
                </c:pt>
                <c:pt idx="29">
                  <c:v>0.5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'Nov17'!$C$4:$AG$4</c:f>
              <c:numCache>
                <c:formatCode>0.0</c:formatCode>
                <c:ptCount val="31"/>
                <c:pt idx="0">
                  <c:v>137.9</c:v>
                </c:pt>
                <c:pt idx="1">
                  <c:v>95</c:v>
                </c:pt>
                <c:pt idx="2">
                  <c:v>142.20000000000002</c:v>
                </c:pt>
                <c:pt idx="3">
                  <c:v>88</c:v>
                </c:pt>
                <c:pt idx="4">
                  <c:v>14.8</c:v>
                </c:pt>
                <c:pt idx="5">
                  <c:v>50.199999999999996</c:v>
                </c:pt>
                <c:pt idx="6">
                  <c:v>37.6</c:v>
                </c:pt>
                <c:pt idx="7">
                  <c:v>45.8</c:v>
                </c:pt>
                <c:pt idx="8">
                  <c:v>34.5</c:v>
                </c:pt>
                <c:pt idx="9">
                  <c:v>34.799999999999997</c:v>
                </c:pt>
                <c:pt idx="10">
                  <c:v>29.4</c:v>
                </c:pt>
                <c:pt idx="11">
                  <c:v>54.8</c:v>
                </c:pt>
                <c:pt idx="12">
                  <c:v>28.799999999999997</c:v>
                </c:pt>
                <c:pt idx="13">
                  <c:v>118.3</c:v>
                </c:pt>
                <c:pt idx="14">
                  <c:v>127.5</c:v>
                </c:pt>
                <c:pt idx="15">
                  <c:v>35.199999999999996</c:v>
                </c:pt>
                <c:pt idx="16">
                  <c:v>108.8</c:v>
                </c:pt>
                <c:pt idx="17">
                  <c:v>27.700000000000003</c:v>
                </c:pt>
                <c:pt idx="18">
                  <c:v>45.199999999999996</c:v>
                </c:pt>
                <c:pt idx="19">
                  <c:v>87.199999999999989</c:v>
                </c:pt>
                <c:pt idx="20">
                  <c:v>89.9</c:v>
                </c:pt>
                <c:pt idx="21">
                  <c:v>117.6</c:v>
                </c:pt>
                <c:pt idx="22">
                  <c:v>67.7</c:v>
                </c:pt>
                <c:pt idx="23">
                  <c:v>91.7</c:v>
                </c:pt>
                <c:pt idx="24">
                  <c:v>21.8</c:v>
                </c:pt>
                <c:pt idx="25">
                  <c:v>46.000000000000007</c:v>
                </c:pt>
                <c:pt idx="26">
                  <c:v>107.4</c:v>
                </c:pt>
                <c:pt idx="27">
                  <c:v>50.1</c:v>
                </c:pt>
                <c:pt idx="28">
                  <c:v>45.4</c:v>
                </c:pt>
                <c:pt idx="29">
                  <c:v>1.7000000000000002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5007912"/>
        <c:axId val="748040424"/>
        <c:axId val="989642056"/>
      </c:bar3DChart>
      <c:catAx>
        <c:axId val="100500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4042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74804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7912"/>
        <c:crossesAt val="1"/>
        <c:crossBetween val="between"/>
      </c:valAx>
      <c:serAx>
        <c:axId val="989642056"/>
        <c:scaling>
          <c:orientation val="minMax"/>
        </c:scaling>
        <c:delete val="1"/>
        <c:axPos val="b"/>
        <c:majorTickMark val="out"/>
        <c:minorTickMark val="none"/>
        <c:tickLblPos val="nextTo"/>
        <c:crossAx val="74804042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'Nov17'!$C$54:$AG$54</c:f>
              <c:numCache>
                <c:formatCode>0.0</c:formatCode>
                <c:ptCount val="31"/>
                <c:pt idx="0">
                  <c:v>41.3</c:v>
                </c:pt>
                <c:pt idx="1">
                  <c:v>27.7</c:v>
                </c:pt>
                <c:pt idx="2">
                  <c:v>43.1</c:v>
                </c:pt>
                <c:pt idx="3">
                  <c:v>25.4</c:v>
                </c:pt>
                <c:pt idx="4">
                  <c:v>4.3</c:v>
                </c:pt>
                <c:pt idx="5">
                  <c:v>14.3</c:v>
                </c:pt>
                <c:pt idx="6">
                  <c:v>10.9</c:v>
                </c:pt>
                <c:pt idx="7">
                  <c:v>13.2</c:v>
                </c:pt>
                <c:pt idx="8">
                  <c:v>10</c:v>
                </c:pt>
                <c:pt idx="9">
                  <c:v>10</c:v>
                </c:pt>
                <c:pt idx="10">
                  <c:v>8.5</c:v>
                </c:pt>
                <c:pt idx="11">
                  <c:v>16.5</c:v>
                </c:pt>
                <c:pt idx="12">
                  <c:v>9</c:v>
                </c:pt>
                <c:pt idx="13">
                  <c:v>36.200000000000003</c:v>
                </c:pt>
                <c:pt idx="14">
                  <c:v>39.5</c:v>
                </c:pt>
                <c:pt idx="15">
                  <c:v>10.199999999999999</c:v>
                </c:pt>
                <c:pt idx="16">
                  <c:v>34.200000000000003</c:v>
                </c:pt>
                <c:pt idx="17">
                  <c:v>8</c:v>
                </c:pt>
                <c:pt idx="18">
                  <c:v>13.4</c:v>
                </c:pt>
                <c:pt idx="19">
                  <c:v>26.1</c:v>
                </c:pt>
                <c:pt idx="20">
                  <c:v>27.7</c:v>
                </c:pt>
                <c:pt idx="21">
                  <c:v>36.700000000000003</c:v>
                </c:pt>
                <c:pt idx="22">
                  <c:v>19.8</c:v>
                </c:pt>
                <c:pt idx="23">
                  <c:v>28</c:v>
                </c:pt>
                <c:pt idx="24">
                  <c:v>6.3</c:v>
                </c:pt>
                <c:pt idx="25">
                  <c:v>13.4</c:v>
                </c:pt>
                <c:pt idx="26">
                  <c:v>33.4</c:v>
                </c:pt>
                <c:pt idx="27">
                  <c:v>14.6</c:v>
                </c:pt>
                <c:pt idx="28">
                  <c:v>13.3</c:v>
                </c:pt>
                <c:pt idx="29">
                  <c:v>0.6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'Nov17'!$C$55:$AG$55</c:f>
              <c:numCache>
                <c:formatCode>0.0</c:formatCode>
                <c:ptCount val="31"/>
                <c:pt idx="0">
                  <c:v>41.8</c:v>
                </c:pt>
                <c:pt idx="1">
                  <c:v>27.8</c:v>
                </c:pt>
                <c:pt idx="2">
                  <c:v>43.7</c:v>
                </c:pt>
                <c:pt idx="3">
                  <c:v>25.7</c:v>
                </c:pt>
                <c:pt idx="4">
                  <c:v>4.2</c:v>
                </c:pt>
                <c:pt idx="5">
                  <c:v>14.2</c:v>
                </c:pt>
                <c:pt idx="6">
                  <c:v>10.8</c:v>
                </c:pt>
                <c:pt idx="7">
                  <c:v>13.1</c:v>
                </c:pt>
                <c:pt idx="8">
                  <c:v>9.9</c:v>
                </c:pt>
                <c:pt idx="9">
                  <c:v>10</c:v>
                </c:pt>
                <c:pt idx="10">
                  <c:v>8.4</c:v>
                </c:pt>
                <c:pt idx="11">
                  <c:v>16.399999999999999</c:v>
                </c:pt>
                <c:pt idx="12">
                  <c:v>8</c:v>
                </c:pt>
                <c:pt idx="13">
                  <c:v>36.4</c:v>
                </c:pt>
                <c:pt idx="14">
                  <c:v>39.9</c:v>
                </c:pt>
                <c:pt idx="15">
                  <c:v>10.1</c:v>
                </c:pt>
                <c:pt idx="16">
                  <c:v>34.5</c:v>
                </c:pt>
                <c:pt idx="17">
                  <c:v>7.9</c:v>
                </c:pt>
                <c:pt idx="18">
                  <c:v>13.4</c:v>
                </c:pt>
                <c:pt idx="19">
                  <c:v>26.2</c:v>
                </c:pt>
                <c:pt idx="20">
                  <c:v>27.8</c:v>
                </c:pt>
                <c:pt idx="21">
                  <c:v>37.5</c:v>
                </c:pt>
                <c:pt idx="22">
                  <c:v>19.899999999999999</c:v>
                </c:pt>
                <c:pt idx="23">
                  <c:v>28.1</c:v>
                </c:pt>
                <c:pt idx="24">
                  <c:v>6.3</c:v>
                </c:pt>
                <c:pt idx="25">
                  <c:v>13.3</c:v>
                </c:pt>
                <c:pt idx="26">
                  <c:v>33.9</c:v>
                </c:pt>
                <c:pt idx="27">
                  <c:v>14.5</c:v>
                </c:pt>
                <c:pt idx="28">
                  <c:v>13.2</c:v>
                </c:pt>
                <c:pt idx="29">
                  <c:v>0.5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'Nov17'!$C$56:$AG$56</c:f>
              <c:numCache>
                <c:formatCode>0.0</c:formatCode>
                <c:ptCount val="31"/>
                <c:pt idx="0">
                  <c:v>37</c:v>
                </c:pt>
                <c:pt idx="1">
                  <c:v>26.6</c:v>
                </c:pt>
                <c:pt idx="2">
                  <c:v>38.1</c:v>
                </c:pt>
                <c:pt idx="3">
                  <c:v>24.7</c:v>
                </c:pt>
                <c:pt idx="4">
                  <c:v>4.0999999999999996</c:v>
                </c:pt>
                <c:pt idx="5">
                  <c:v>13.9</c:v>
                </c:pt>
                <c:pt idx="6">
                  <c:v>10.5</c:v>
                </c:pt>
                <c:pt idx="7">
                  <c:v>12.7</c:v>
                </c:pt>
                <c:pt idx="8">
                  <c:v>9.6</c:v>
                </c:pt>
                <c:pt idx="9">
                  <c:v>9.6999999999999993</c:v>
                </c:pt>
                <c:pt idx="10">
                  <c:v>8.1999999999999993</c:v>
                </c:pt>
                <c:pt idx="11">
                  <c:v>15.1</c:v>
                </c:pt>
                <c:pt idx="12">
                  <c:v>8.4</c:v>
                </c:pt>
                <c:pt idx="13">
                  <c:v>32.799999999999997</c:v>
                </c:pt>
                <c:pt idx="14">
                  <c:v>35</c:v>
                </c:pt>
                <c:pt idx="15">
                  <c:v>9.8000000000000007</c:v>
                </c:pt>
                <c:pt idx="16">
                  <c:v>30</c:v>
                </c:pt>
                <c:pt idx="17">
                  <c:v>7.7</c:v>
                </c:pt>
                <c:pt idx="18">
                  <c:v>12.5</c:v>
                </c:pt>
                <c:pt idx="19">
                  <c:v>24.4</c:v>
                </c:pt>
                <c:pt idx="20">
                  <c:v>24</c:v>
                </c:pt>
                <c:pt idx="21">
                  <c:v>32.799999999999997</c:v>
                </c:pt>
                <c:pt idx="22">
                  <c:v>19.100000000000001</c:v>
                </c:pt>
                <c:pt idx="23">
                  <c:v>25.9</c:v>
                </c:pt>
                <c:pt idx="24">
                  <c:v>6</c:v>
                </c:pt>
                <c:pt idx="25">
                  <c:v>12.7</c:v>
                </c:pt>
                <c:pt idx="26">
                  <c:v>30.6</c:v>
                </c:pt>
                <c:pt idx="27">
                  <c:v>13.9</c:v>
                </c:pt>
                <c:pt idx="28">
                  <c:v>12.6</c:v>
                </c:pt>
                <c:pt idx="29">
                  <c:v>0.6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'Nov17'!$C$57:$AG$57</c:f>
              <c:numCache>
                <c:formatCode>0.0</c:formatCode>
                <c:ptCount val="31"/>
                <c:pt idx="0">
                  <c:v>17.8</c:v>
                </c:pt>
                <c:pt idx="1">
                  <c:v>12.9</c:v>
                </c:pt>
                <c:pt idx="2">
                  <c:v>17.3</c:v>
                </c:pt>
                <c:pt idx="3">
                  <c:v>12.2</c:v>
                </c:pt>
                <c:pt idx="4">
                  <c:v>2.2000000000000002</c:v>
                </c:pt>
                <c:pt idx="5">
                  <c:v>7.8</c:v>
                </c:pt>
                <c:pt idx="6">
                  <c:v>5.4</c:v>
                </c:pt>
                <c:pt idx="7">
                  <c:v>6.8</c:v>
                </c:pt>
                <c:pt idx="8">
                  <c:v>5</c:v>
                </c:pt>
                <c:pt idx="9">
                  <c:v>5.0999999999999996</c:v>
                </c:pt>
                <c:pt idx="10">
                  <c:v>4.3</c:v>
                </c:pt>
                <c:pt idx="11">
                  <c:v>6.8</c:v>
                </c:pt>
                <c:pt idx="12">
                  <c:v>3.4</c:v>
                </c:pt>
                <c:pt idx="13">
                  <c:v>12.9</c:v>
                </c:pt>
                <c:pt idx="14">
                  <c:v>13.1</c:v>
                </c:pt>
                <c:pt idx="15">
                  <c:v>5.0999999999999996</c:v>
                </c:pt>
                <c:pt idx="16">
                  <c:v>10.1</c:v>
                </c:pt>
                <c:pt idx="17">
                  <c:v>4.0999999999999996</c:v>
                </c:pt>
                <c:pt idx="18">
                  <c:v>5.9</c:v>
                </c:pt>
                <c:pt idx="19">
                  <c:v>10.5</c:v>
                </c:pt>
                <c:pt idx="20">
                  <c:v>10.4</c:v>
                </c:pt>
                <c:pt idx="21">
                  <c:v>10.6</c:v>
                </c:pt>
                <c:pt idx="22">
                  <c:v>8.9</c:v>
                </c:pt>
                <c:pt idx="23">
                  <c:v>9.6999999999999993</c:v>
                </c:pt>
                <c:pt idx="24">
                  <c:v>3.2</c:v>
                </c:pt>
                <c:pt idx="25">
                  <c:v>6.6</c:v>
                </c:pt>
                <c:pt idx="26">
                  <c:v>9.5</c:v>
                </c:pt>
                <c:pt idx="27">
                  <c:v>7.1</c:v>
                </c:pt>
                <c:pt idx="28">
                  <c:v>6.3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040816"/>
        <c:axId val="748043168"/>
      </c:barChart>
      <c:catAx>
        <c:axId val="74804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43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80431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4081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Dezember 2017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'Dez17'!$C$3:$AG$3</c:f>
              <c:numCache>
                <c:formatCode>0.0</c:formatCode>
                <c:ptCount val="31"/>
                <c:pt idx="0">
                  <c:v>0.5</c:v>
                </c:pt>
                <c:pt idx="1">
                  <c:v>0.5</c:v>
                </c:pt>
                <c:pt idx="2">
                  <c:v>0.6</c:v>
                </c:pt>
                <c:pt idx="3">
                  <c:v>0.6</c:v>
                </c:pt>
                <c:pt idx="4">
                  <c:v>2.5</c:v>
                </c:pt>
                <c:pt idx="5">
                  <c:v>1.5</c:v>
                </c:pt>
                <c:pt idx="6">
                  <c:v>1.4</c:v>
                </c:pt>
                <c:pt idx="7">
                  <c:v>9.9</c:v>
                </c:pt>
                <c:pt idx="8">
                  <c:v>0.6</c:v>
                </c:pt>
                <c:pt idx="9">
                  <c:v>0</c:v>
                </c:pt>
                <c:pt idx="10">
                  <c:v>0.5</c:v>
                </c:pt>
                <c:pt idx="11">
                  <c:v>4.9000000000000004</c:v>
                </c:pt>
                <c:pt idx="12">
                  <c:v>11.4</c:v>
                </c:pt>
                <c:pt idx="13">
                  <c:v>5.3</c:v>
                </c:pt>
                <c:pt idx="14">
                  <c:v>28.3</c:v>
                </c:pt>
                <c:pt idx="15">
                  <c:v>3.7</c:v>
                </c:pt>
                <c:pt idx="16">
                  <c:v>7.3</c:v>
                </c:pt>
                <c:pt idx="17">
                  <c:v>1.4</c:v>
                </c:pt>
                <c:pt idx="18">
                  <c:v>1.3</c:v>
                </c:pt>
                <c:pt idx="19">
                  <c:v>11.2</c:v>
                </c:pt>
                <c:pt idx="20">
                  <c:v>18.5</c:v>
                </c:pt>
                <c:pt idx="21">
                  <c:v>17</c:v>
                </c:pt>
                <c:pt idx="22">
                  <c:v>11.1</c:v>
                </c:pt>
                <c:pt idx="23">
                  <c:v>6.1</c:v>
                </c:pt>
                <c:pt idx="24">
                  <c:v>8.1</c:v>
                </c:pt>
                <c:pt idx="25">
                  <c:v>11.9</c:v>
                </c:pt>
                <c:pt idx="26">
                  <c:v>4.0999999999999996</c:v>
                </c:pt>
                <c:pt idx="27">
                  <c:v>31.3</c:v>
                </c:pt>
                <c:pt idx="28">
                  <c:v>17</c:v>
                </c:pt>
                <c:pt idx="29">
                  <c:v>5.4</c:v>
                </c:pt>
                <c:pt idx="30">
                  <c:v>23.4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'Dez17'!$C$4:$AG$4</c:f>
              <c:numCache>
                <c:formatCode>0.0</c:formatCode>
                <c:ptCount val="31"/>
                <c:pt idx="0">
                  <c:v>1.7000000000000002</c:v>
                </c:pt>
                <c:pt idx="1">
                  <c:v>1.6</c:v>
                </c:pt>
                <c:pt idx="2">
                  <c:v>2.7</c:v>
                </c:pt>
                <c:pt idx="3">
                  <c:v>2.1</c:v>
                </c:pt>
                <c:pt idx="4">
                  <c:v>10.4</c:v>
                </c:pt>
                <c:pt idx="5">
                  <c:v>7.2</c:v>
                </c:pt>
                <c:pt idx="6">
                  <c:v>6.7</c:v>
                </c:pt>
                <c:pt idx="7">
                  <c:v>13.200000000000001</c:v>
                </c:pt>
                <c:pt idx="8">
                  <c:v>1.4</c:v>
                </c:pt>
                <c:pt idx="9">
                  <c:v>0</c:v>
                </c:pt>
                <c:pt idx="10">
                  <c:v>1.6</c:v>
                </c:pt>
                <c:pt idx="11">
                  <c:v>12.399999999999999</c:v>
                </c:pt>
                <c:pt idx="12">
                  <c:v>27.9</c:v>
                </c:pt>
                <c:pt idx="13">
                  <c:v>13.1</c:v>
                </c:pt>
                <c:pt idx="14">
                  <c:v>94.8</c:v>
                </c:pt>
                <c:pt idx="15">
                  <c:v>9.4</c:v>
                </c:pt>
                <c:pt idx="16">
                  <c:v>28.1</c:v>
                </c:pt>
                <c:pt idx="17">
                  <c:v>3</c:v>
                </c:pt>
                <c:pt idx="18">
                  <c:v>4.8999999999999995</c:v>
                </c:pt>
                <c:pt idx="19">
                  <c:v>37</c:v>
                </c:pt>
                <c:pt idx="20">
                  <c:v>53.7</c:v>
                </c:pt>
                <c:pt idx="21">
                  <c:v>33.1</c:v>
                </c:pt>
                <c:pt idx="22">
                  <c:v>35.800000000000004</c:v>
                </c:pt>
                <c:pt idx="23">
                  <c:v>26.9</c:v>
                </c:pt>
                <c:pt idx="24">
                  <c:v>28.3</c:v>
                </c:pt>
                <c:pt idx="25">
                  <c:v>30.5</c:v>
                </c:pt>
                <c:pt idx="26">
                  <c:v>14.3</c:v>
                </c:pt>
                <c:pt idx="27">
                  <c:v>74.599999999999994</c:v>
                </c:pt>
                <c:pt idx="28">
                  <c:v>49.699999999999996</c:v>
                </c:pt>
                <c:pt idx="29">
                  <c:v>17.600000000000001</c:v>
                </c:pt>
                <c:pt idx="30">
                  <c:v>90.3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48041600"/>
        <c:axId val="748041992"/>
        <c:axId val="989651384"/>
      </c:bar3DChart>
      <c:catAx>
        <c:axId val="7480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4199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748041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41600"/>
        <c:crossesAt val="1"/>
        <c:crossBetween val="between"/>
      </c:valAx>
      <c:serAx>
        <c:axId val="989651384"/>
        <c:scaling>
          <c:orientation val="minMax"/>
        </c:scaling>
        <c:delete val="1"/>
        <c:axPos val="b"/>
        <c:majorTickMark val="out"/>
        <c:minorTickMark val="none"/>
        <c:tickLblPos val="nextTo"/>
        <c:crossAx val="74804199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'Dez17'!$C$54:$AG$54</c:f>
              <c:numCache>
                <c:formatCode>0.0</c:formatCode>
                <c:ptCount val="31"/>
                <c:pt idx="0">
                  <c:v>0.6</c:v>
                </c:pt>
                <c:pt idx="1">
                  <c:v>0.7</c:v>
                </c:pt>
                <c:pt idx="2">
                  <c:v>0.9</c:v>
                </c:pt>
                <c:pt idx="3">
                  <c:v>0.8</c:v>
                </c:pt>
                <c:pt idx="4">
                  <c:v>2.6</c:v>
                </c:pt>
                <c:pt idx="5">
                  <c:v>2.8</c:v>
                </c:pt>
                <c:pt idx="6">
                  <c:v>2.7</c:v>
                </c:pt>
                <c:pt idx="7">
                  <c:v>5.8</c:v>
                </c:pt>
                <c:pt idx="8">
                  <c:v>0.5</c:v>
                </c:pt>
                <c:pt idx="9">
                  <c:v>0</c:v>
                </c:pt>
                <c:pt idx="10">
                  <c:v>0.6</c:v>
                </c:pt>
                <c:pt idx="11">
                  <c:v>4.3</c:v>
                </c:pt>
                <c:pt idx="12">
                  <c:v>8.8000000000000007</c:v>
                </c:pt>
                <c:pt idx="13">
                  <c:v>3.8</c:v>
                </c:pt>
                <c:pt idx="14">
                  <c:v>29.5</c:v>
                </c:pt>
                <c:pt idx="15">
                  <c:v>3</c:v>
                </c:pt>
                <c:pt idx="16">
                  <c:v>9.1999999999999993</c:v>
                </c:pt>
                <c:pt idx="17">
                  <c:v>0.9</c:v>
                </c:pt>
                <c:pt idx="18">
                  <c:v>1.1000000000000001</c:v>
                </c:pt>
                <c:pt idx="19">
                  <c:v>12.6</c:v>
                </c:pt>
                <c:pt idx="20">
                  <c:v>21.3</c:v>
                </c:pt>
                <c:pt idx="21">
                  <c:v>9.6</c:v>
                </c:pt>
                <c:pt idx="22">
                  <c:v>10.4</c:v>
                </c:pt>
                <c:pt idx="23">
                  <c:v>7.8</c:v>
                </c:pt>
                <c:pt idx="24">
                  <c:v>8.1999999999999993</c:v>
                </c:pt>
                <c:pt idx="25">
                  <c:v>8.8000000000000007</c:v>
                </c:pt>
                <c:pt idx="26">
                  <c:v>4.0999999999999996</c:v>
                </c:pt>
                <c:pt idx="27">
                  <c:v>23.2</c:v>
                </c:pt>
                <c:pt idx="28">
                  <c:v>14.4</c:v>
                </c:pt>
                <c:pt idx="29">
                  <c:v>5.0999999999999996</c:v>
                </c:pt>
                <c:pt idx="30">
                  <c:v>28.4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'Dez17'!$C$55:$AG$55</c:f>
              <c:numCache>
                <c:formatCode>0.0</c:formatCode>
                <c:ptCount val="31"/>
                <c:pt idx="0">
                  <c:v>0.5</c:v>
                </c:pt>
                <c:pt idx="1">
                  <c:v>0.4</c:v>
                </c:pt>
                <c:pt idx="2">
                  <c:v>0.8</c:v>
                </c:pt>
                <c:pt idx="3">
                  <c:v>0.5</c:v>
                </c:pt>
                <c:pt idx="4">
                  <c:v>1.6</c:v>
                </c:pt>
                <c:pt idx="5">
                  <c:v>0.9</c:v>
                </c:pt>
                <c:pt idx="6">
                  <c:v>0.8</c:v>
                </c:pt>
                <c:pt idx="7">
                  <c:v>1.8</c:v>
                </c:pt>
                <c:pt idx="8">
                  <c:v>0.5</c:v>
                </c:pt>
                <c:pt idx="9">
                  <c:v>0</c:v>
                </c:pt>
                <c:pt idx="10">
                  <c:v>0.4</c:v>
                </c:pt>
                <c:pt idx="11">
                  <c:v>2</c:v>
                </c:pt>
                <c:pt idx="12">
                  <c:v>3.8</c:v>
                </c:pt>
                <c:pt idx="13">
                  <c:v>3.7</c:v>
                </c:pt>
                <c:pt idx="14">
                  <c:v>29.6</c:v>
                </c:pt>
                <c:pt idx="15">
                  <c:v>2.2999999999999998</c:v>
                </c:pt>
                <c:pt idx="16">
                  <c:v>7.9</c:v>
                </c:pt>
                <c:pt idx="17">
                  <c:v>0.9</c:v>
                </c:pt>
                <c:pt idx="18">
                  <c:v>1.2</c:v>
                </c:pt>
                <c:pt idx="19">
                  <c:v>7</c:v>
                </c:pt>
                <c:pt idx="20">
                  <c:v>12.9</c:v>
                </c:pt>
                <c:pt idx="21">
                  <c:v>9.4</c:v>
                </c:pt>
                <c:pt idx="22">
                  <c:v>10.3</c:v>
                </c:pt>
                <c:pt idx="23">
                  <c:v>7.6</c:v>
                </c:pt>
                <c:pt idx="24">
                  <c:v>8</c:v>
                </c:pt>
                <c:pt idx="25">
                  <c:v>8.6999999999999993</c:v>
                </c:pt>
                <c:pt idx="26">
                  <c:v>4</c:v>
                </c:pt>
                <c:pt idx="27">
                  <c:v>23</c:v>
                </c:pt>
                <c:pt idx="28">
                  <c:v>14.4</c:v>
                </c:pt>
                <c:pt idx="29">
                  <c:v>5</c:v>
                </c:pt>
                <c:pt idx="30">
                  <c:v>28.8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'Dez17'!$C$56:$AG$56</c:f>
              <c:numCache>
                <c:formatCode>0.0</c:formatCode>
                <c:ptCount val="31"/>
                <c:pt idx="0">
                  <c:v>0.6</c:v>
                </c:pt>
                <c:pt idx="1">
                  <c:v>0.5</c:v>
                </c:pt>
                <c:pt idx="2">
                  <c:v>1</c:v>
                </c:pt>
                <c:pt idx="3">
                  <c:v>0.8</c:v>
                </c:pt>
                <c:pt idx="4">
                  <c:v>5.8</c:v>
                </c:pt>
                <c:pt idx="5">
                  <c:v>3.1</c:v>
                </c:pt>
                <c:pt idx="6">
                  <c:v>2.8</c:v>
                </c:pt>
                <c:pt idx="7">
                  <c:v>5.2</c:v>
                </c:pt>
                <c:pt idx="8">
                  <c:v>0.4</c:v>
                </c:pt>
                <c:pt idx="9">
                  <c:v>0</c:v>
                </c:pt>
                <c:pt idx="10">
                  <c:v>0.6</c:v>
                </c:pt>
                <c:pt idx="11">
                  <c:v>5.6</c:v>
                </c:pt>
                <c:pt idx="12">
                  <c:v>14.4</c:v>
                </c:pt>
                <c:pt idx="13">
                  <c:v>3.6</c:v>
                </c:pt>
                <c:pt idx="14">
                  <c:v>26.9</c:v>
                </c:pt>
                <c:pt idx="15">
                  <c:v>3</c:v>
                </c:pt>
                <c:pt idx="16">
                  <c:v>7</c:v>
                </c:pt>
                <c:pt idx="17">
                  <c:v>0.9</c:v>
                </c:pt>
                <c:pt idx="18">
                  <c:v>2</c:v>
                </c:pt>
                <c:pt idx="19">
                  <c:v>16</c:v>
                </c:pt>
                <c:pt idx="20">
                  <c:v>17.7</c:v>
                </c:pt>
                <c:pt idx="21">
                  <c:v>9.1999999999999993</c:v>
                </c:pt>
                <c:pt idx="22">
                  <c:v>10</c:v>
                </c:pt>
                <c:pt idx="23">
                  <c:v>7.5</c:v>
                </c:pt>
                <c:pt idx="24">
                  <c:v>7.9</c:v>
                </c:pt>
                <c:pt idx="25">
                  <c:v>8.4</c:v>
                </c:pt>
                <c:pt idx="26">
                  <c:v>4</c:v>
                </c:pt>
                <c:pt idx="27">
                  <c:v>20.399999999999999</c:v>
                </c:pt>
                <c:pt idx="28">
                  <c:v>14</c:v>
                </c:pt>
                <c:pt idx="29">
                  <c:v>4.9000000000000004</c:v>
                </c:pt>
                <c:pt idx="30">
                  <c:v>25.8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'Dez17'!$C$57:$AG$57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  <c:pt idx="12">
                  <c:v>0.9</c:v>
                </c:pt>
                <c:pt idx="13">
                  <c:v>2</c:v>
                </c:pt>
                <c:pt idx="14">
                  <c:v>8.8000000000000007</c:v>
                </c:pt>
                <c:pt idx="15">
                  <c:v>1.1000000000000001</c:v>
                </c:pt>
                <c:pt idx="16">
                  <c:v>4</c:v>
                </c:pt>
                <c:pt idx="17">
                  <c:v>0.3</c:v>
                </c:pt>
                <c:pt idx="18">
                  <c:v>0.6</c:v>
                </c:pt>
                <c:pt idx="19">
                  <c:v>1.4</c:v>
                </c:pt>
                <c:pt idx="20">
                  <c:v>1.8</c:v>
                </c:pt>
                <c:pt idx="21">
                  <c:v>4.9000000000000004</c:v>
                </c:pt>
                <c:pt idx="22">
                  <c:v>5.0999999999999996</c:v>
                </c:pt>
                <c:pt idx="23">
                  <c:v>4</c:v>
                </c:pt>
                <c:pt idx="24">
                  <c:v>4.2</c:v>
                </c:pt>
                <c:pt idx="25">
                  <c:v>4.5999999999999996</c:v>
                </c:pt>
                <c:pt idx="26">
                  <c:v>2.2000000000000002</c:v>
                </c:pt>
                <c:pt idx="27">
                  <c:v>8</c:v>
                </c:pt>
                <c:pt idx="28">
                  <c:v>6.9</c:v>
                </c:pt>
                <c:pt idx="29">
                  <c:v>2.6</c:v>
                </c:pt>
                <c:pt idx="30">
                  <c:v>7.3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042384"/>
        <c:axId val="748038856"/>
      </c:barChart>
      <c:catAx>
        <c:axId val="74804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8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8038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4238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Januar 2018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'Jan18'!$C$3:$AG$3</c:f>
              <c:numCache>
                <c:formatCode>0.0</c:formatCode>
                <c:ptCount val="31"/>
                <c:pt idx="0">
                  <c:v>23.3</c:v>
                </c:pt>
                <c:pt idx="1">
                  <c:v>26.1</c:v>
                </c:pt>
                <c:pt idx="2">
                  <c:v>27.5</c:v>
                </c:pt>
                <c:pt idx="3">
                  <c:v>12.9</c:v>
                </c:pt>
                <c:pt idx="4">
                  <c:v>33.9</c:v>
                </c:pt>
                <c:pt idx="5">
                  <c:v>24.2</c:v>
                </c:pt>
                <c:pt idx="6">
                  <c:v>9.3000000000000007</c:v>
                </c:pt>
                <c:pt idx="7">
                  <c:v>28.3</c:v>
                </c:pt>
                <c:pt idx="8">
                  <c:v>25.8</c:v>
                </c:pt>
                <c:pt idx="9">
                  <c:v>24.9</c:v>
                </c:pt>
                <c:pt idx="10">
                  <c:v>14.5</c:v>
                </c:pt>
                <c:pt idx="11">
                  <c:v>8.5</c:v>
                </c:pt>
                <c:pt idx="12">
                  <c:v>22.4</c:v>
                </c:pt>
                <c:pt idx="13">
                  <c:v>8.6</c:v>
                </c:pt>
                <c:pt idx="14">
                  <c:v>25.3</c:v>
                </c:pt>
                <c:pt idx="15">
                  <c:v>36.4</c:v>
                </c:pt>
                <c:pt idx="16">
                  <c:v>21.9</c:v>
                </c:pt>
                <c:pt idx="17">
                  <c:v>13.4</c:v>
                </c:pt>
                <c:pt idx="18">
                  <c:v>32.4</c:v>
                </c:pt>
                <c:pt idx="19">
                  <c:v>15.2</c:v>
                </c:pt>
                <c:pt idx="20">
                  <c:v>5.8</c:v>
                </c:pt>
                <c:pt idx="21">
                  <c:v>8.8000000000000007</c:v>
                </c:pt>
                <c:pt idx="22">
                  <c:v>12.5</c:v>
                </c:pt>
                <c:pt idx="23">
                  <c:v>25.7</c:v>
                </c:pt>
                <c:pt idx="24">
                  <c:v>26.1</c:v>
                </c:pt>
                <c:pt idx="25">
                  <c:v>18.899999999999999</c:v>
                </c:pt>
                <c:pt idx="26">
                  <c:v>18.3</c:v>
                </c:pt>
                <c:pt idx="27">
                  <c:v>35.299999999999997</c:v>
                </c:pt>
                <c:pt idx="28">
                  <c:v>27</c:v>
                </c:pt>
                <c:pt idx="29">
                  <c:v>22.4</c:v>
                </c:pt>
                <c:pt idx="30">
                  <c:v>36.6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'Jan18'!$C$4:$AG$4</c:f>
              <c:numCache>
                <c:formatCode>0.0</c:formatCode>
                <c:ptCount val="31"/>
                <c:pt idx="0">
                  <c:v>70</c:v>
                </c:pt>
                <c:pt idx="1">
                  <c:v>43.900000000000006</c:v>
                </c:pt>
                <c:pt idx="2">
                  <c:v>19.099999999999998</c:v>
                </c:pt>
                <c:pt idx="3">
                  <c:v>21.5</c:v>
                </c:pt>
                <c:pt idx="4">
                  <c:v>56.2</c:v>
                </c:pt>
                <c:pt idx="5">
                  <c:v>73.400000000000006</c:v>
                </c:pt>
                <c:pt idx="6">
                  <c:v>30.099999999999994</c:v>
                </c:pt>
                <c:pt idx="7">
                  <c:v>45.1</c:v>
                </c:pt>
                <c:pt idx="8">
                  <c:v>56.7</c:v>
                </c:pt>
                <c:pt idx="9">
                  <c:v>57.7</c:v>
                </c:pt>
                <c:pt idx="10">
                  <c:v>52.8</c:v>
                </c:pt>
                <c:pt idx="11">
                  <c:v>28.7</c:v>
                </c:pt>
                <c:pt idx="12">
                  <c:v>104.60000000000001</c:v>
                </c:pt>
                <c:pt idx="13">
                  <c:v>32.4</c:v>
                </c:pt>
                <c:pt idx="14">
                  <c:v>69</c:v>
                </c:pt>
                <c:pt idx="15">
                  <c:v>73.300000000000011</c:v>
                </c:pt>
                <c:pt idx="16">
                  <c:v>31.6</c:v>
                </c:pt>
                <c:pt idx="17">
                  <c:v>23.500000000000004</c:v>
                </c:pt>
                <c:pt idx="18">
                  <c:v>56</c:v>
                </c:pt>
                <c:pt idx="19">
                  <c:v>50.1</c:v>
                </c:pt>
                <c:pt idx="20">
                  <c:v>19.5</c:v>
                </c:pt>
                <c:pt idx="21">
                  <c:v>19.899999999999999</c:v>
                </c:pt>
                <c:pt idx="22">
                  <c:v>52.6</c:v>
                </c:pt>
                <c:pt idx="23">
                  <c:v>119.5</c:v>
                </c:pt>
                <c:pt idx="24">
                  <c:v>84.500000000000014</c:v>
                </c:pt>
                <c:pt idx="25">
                  <c:v>50.4</c:v>
                </c:pt>
                <c:pt idx="26">
                  <c:v>41.2</c:v>
                </c:pt>
                <c:pt idx="27">
                  <c:v>119.1</c:v>
                </c:pt>
                <c:pt idx="28">
                  <c:v>135.80000000000001</c:v>
                </c:pt>
                <c:pt idx="29">
                  <c:v>56.8</c:v>
                </c:pt>
                <c:pt idx="30">
                  <c:v>86.6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48035720"/>
        <c:axId val="748028272"/>
        <c:axId val="989647992"/>
      </c:bar3DChart>
      <c:catAx>
        <c:axId val="74803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28272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74802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5720"/>
        <c:crossesAt val="1"/>
        <c:crossBetween val="between"/>
      </c:valAx>
      <c:serAx>
        <c:axId val="989647992"/>
        <c:scaling>
          <c:orientation val="minMax"/>
        </c:scaling>
        <c:delete val="1"/>
        <c:axPos val="b"/>
        <c:majorTickMark val="out"/>
        <c:minorTickMark val="none"/>
        <c:tickLblPos val="nextTo"/>
        <c:crossAx val="748028272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September 2014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2167867238661652E-2"/>
          <c:y val="0.23562412342215988"/>
          <c:w val="0.72377653269799835"/>
          <c:h val="0.6984572230014025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'Sep14'!$C$3:$AG$3</c:f>
              <c:numCache>
                <c:formatCode>0.0</c:formatCode>
                <c:ptCount val="31"/>
                <c:pt idx="0">
                  <c:v>52.988999999999997</c:v>
                </c:pt>
                <c:pt idx="1">
                  <c:v>50.713000000000001</c:v>
                </c:pt>
                <c:pt idx="2" formatCode="0">
                  <c:v>47.167000000000002</c:v>
                </c:pt>
                <c:pt idx="3">
                  <c:v>52.377000000000002</c:v>
                </c:pt>
                <c:pt idx="4">
                  <c:v>51.268000000000001</c:v>
                </c:pt>
                <c:pt idx="5">
                  <c:v>40.863</c:v>
                </c:pt>
                <c:pt idx="6">
                  <c:v>41.274000000000001</c:v>
                </c:pt>
                <c:pt idx="7">
                  <c:v>39.511000000000003</c:v>
                </c:pt>
                <c:pt idx="8">
                  <c:v>43.947000000000003</c:v>
                </c:pt>
                <c:pt idx="9">
                  <c:v>47.808</c:v>
                </c:pt>
                <c:pt idx="10">
                  <c:v>47.485999999999997</c:v>
                </c:pt>
                <c:pt idx="11">
                  <c:v>47.363</c:v>
                </c:pt>
                <c:pt idx="12">
                  <c:v>50.143999999999998</c:v>
                </c:pt>
                <c:pt idx="13">
                  <c:v>44.113</c:v>
                </c:pt>
                <c:pt idx="14">
                  <c:v>43.554000000000002</c:v>
                </c:pt>
                <c:pt idx="15">
                  <c:v>37.887999999999998</c:v>
                </c:pt>
                <c:pt idx="16">
                  <c:v>50.331000000000003</c:v>
                </c:pt>
                <c:pt idx="17">
                  <c:v>40.33</c:v>
                </c:pt>
                <c:pt idx="18">
                  <c:v>46.527999999999999</c:v>
                </c:pt>
                <c:pt idx="19">
                  <c:v>39.755000000000003</c:v>
                </c:pt>
                <c:pt idx="20">
                  <c:v>51.790999999999997</c:v>
                </c:pt>
                <c:pt idx="21">
                  <c:v>47.273000000000003</c:v>
                </c:pt>
                <c:pt idx="22">
                  <c:v>39.134999999999998</c:v>
                </c:pt>
                <c:pt idx="23">
                  <c:v>34.671999999999997</c:v>
                </c:pt>
                <c:pt idx="24">
                  <c:v>44.656999999999996</c:v>
                </c:pt>
                <c:pt idx="25">
                  <c:v>36.584000000000003</c:v>
                </c:pt>
                <c:pt idx="26">
                  <c:v>37.319000000000003</c:v>
                </c:pt>
                <c:pt idx="27">
                  <c:v>37.100999999999999</c:v>
                </c:pt>
                <c:pt idx="28">
                  <c:v>45.457999999999998</c:v>
                </c:pt>
                <c:pt idx="29">
                  <c:v>10.699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'Sep14'!$C$4:$AG$4</c:f>
              <c:numCache>
                <c:formatCode>General</c:formatCode>
                <c:ptCount val="31"/>
                <c:pt idx="0">
                  <c:v>210.1</c:v>
                </c:pt>
                <c:pt idx="1">
                  <c:v>280</c:v>
                </c:pt>
                <c:pt idx="2">
                  <c:v>172.5</c:v>
                </c:pt>
                <c:pt idx="3">
                  <c:v>234.9</c:v>
                </c:pt>
                <c:pt idx="4">
                  <c:v>153.9</c:v>
                </c:pt>
                <c:pt idx="5">
                  <c:v>270.10000000000002</c:v>
                </c:pt>
                <c:pt idx="6">
                  <c:v>259.2</c:v>
                </c:pt>
                <c:pt idx="7">
                  <c:v>245.8</c:v>
                </c:pt>
                <c:pt idx="8">
                  <c:v>146.69999999999999</c:v>
                </c:pt>
                <c:pt idx="9">
                  <c:v>246.8</c:v>
                </c:pt>
                <c:pt idx="10">
                  <c:v>226.8</c:v>
                </c:pt>
                <c:pt idx="11">
                  <c:v>146.5</c:v>
                </c:pt>
                <c:pt idx="12">
                  <c:v>231.5</c:v>
                </c:pt>
                <c:pt idx="13">
                  <c:v>265.8</c:v>
                </c:pt>
                <c:pt idx="14">
                  <c:v>225.8</c:v>
                </c:pt>
                <c:pt idx="15">
                  <c:v>253.2</c:v>
                </c:pt>
                <c:pt idx="16">
                  <c:v>157.6</c:v>
                </c:pt>
                <c:pt idx="17">
                  <c:v>126</c:v>
                </c:pt>
                <c:pt idx="18">
                  <c:v>157.30000000000001</c:v>
                </c:pt>
                <c:pt idx="19">
                  <c:v>220.29999999999998</c:v>
                </c:pt>
                <c:pt idx="20">
                  <c:v>172.5</c:v>
                </c:pt>
                <c:pt idx="21">
                  <c:v>189.97344530186109</c:v>
                </c:pt>
                <c:pt idx="22">
                  <c:v>253.39999999999998</c:v>
                </c:pt>
                <c:pt idx="23">
                  <c:v>139.79999999999998</c:v>
                </c:pt>
                <c:pt idx="24">
                  <c:v>199.4</c:v>
                </c:pt>
                <c:pt idx="25" formatCode="0">
                  <c:v>234</c:v>
                </c:pt>
                <c:pt idx="26">
                  <c:v>232.89999999999998</c:v>
                </c:pt>
                <c:pt idx="27">
                  <c:v>223.50000000000003</c:v>
                </c:pt>
                <c:pt idx="28">
                  <c:v>173.7</c:v>
                </c:pt>
                <c:pt idx="29">
                  <c:v>65.5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1169352"/>
        <c:axId val="981168960"/>
        <c:axId val="989529696"/>
      </c:bar3DChart>
      <c:catAx>
        <c:axId val="981169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1168960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98116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81169352"/>
        <c:crossesAt val="1"/>
        <c:crossBetween val="between"/>
      </c:valAx>
      <c:serAx>
        <c:axId val="98952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981168960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8595845253494645"/>
          <c:y val="0.34777912376337572"/>
          <c:w val="0.93115281602069677"/>
          <c:h val="0.42795247154235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'Jan18'!$C$54:$AG$54</c:f>
              <c:numCache>
                <c:formatCode>0.0</c:formatCode>
                <c:ptCount val="31"/>
                <c:pt idx="0">
                  <c:v>21.5</c:v>
                </c:pt>
                <c:pt idx="1">
                  <c:v>12.8</c:v>
                </c:pt>
                <c:pt idx="2">
                  <c:v>5.5</c:v>
                </c:pt>
                <c:pt idx="3">
                  <c:v>6.3</c:v>
                </c:pt>
                <c:pt idx="4">
                  <c:v>16.7</c:v>
                </c:pt>
                <c:pt idx="5">
                  <c:v>22.7</c:v>
                </c:pt>
                <c:pt idx="6">
                  <c:v>8.6999999999999993</c:v>
                </c:pt>
                <c:pt idx="7">
                  <c:v>13.3</c:v>
                </c:pt>
                <c:pt idx="8">
                  <c:v>17</c:v>
                </c:pt>
                <c:pt idx="9">
                  <c:v>16.8</c:v>
                </c:pt>
                <c:pt idx="10">
                  <c:v>15.3</c:v>
                </c:pt>
                <c:pt idx="11">
                  <c:v>8.3000000000000007</c:v>
                </c:pt>
                <c:pt idx="12">
                  <c:v>32.700000000000003</c:v>
                </c:pt>
                <c:pt idx="13">
                  <c:v>9.6999999999999993</c:v>
                </c:pt>
                <c:pt idx="14">
                  <c:v>20.399999999999999</c:v>
                </c:pt>
                <c:pt idx="15">
                  <c:v>22.3</c:v>
                </c:pt>
                <c:pt idx="16">
                  <c:v>9.3000000000000007</c:v>
                </c:pt>
                <c:pt idx="17">
                  <c:v>6.9</c:v>
                </c:pt>
                <c:pt idx="18">
                  <c:v>16.8</c:v>
                </c:pt>
                <c:pt idx="19">
                  <c:v>14.6</c:v>
                </c:pt>
                <c:pt idx="20">
                  <c:v>5.7</c:v>
                </c:pt>
                <c:pt idx="21">
                  <c:v>5.7</c:v>
                </c:pt>
                <c:pt idx="22">
                  <c:v>15.4</c:v>
                </c:pt>
                <c:pt idx="23">
                  <c:v>37</c:v>
                </c:pt>
                <c:pt idx="24">
                  <c:v>25.2</c:v>
                </c:pt>
                <c:pt idx="25">
                  <c:v>14.6</c:v>
                </c:pt>
                <c:pt idx="26">
                  <c:v>11.9</c:v>
                </c:pt>
                <c:pt idx="27">
                  <c:v>36.1</c:v>
                </c:pt>
                <c:pt idx="28">
                  <c:v>42.2</c:v>
                </c:pt>
                <c:pt idx="29">
                  <c:v>16.5</c:v>
                </c:pt>
                <c:pt idx="30">
                  <c:v>25.2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'Jan18'!$C$55:$AG$55</c:f>
              <c:numCache>
                <c:formatCode>0.0</c:formatCode>
                <c:ptCount val="31"/>
                <c:pt idx="0">
                  <c:v>21.6</c:v>
                </c:pt>
                <c:pt idx="1">
                  <c:v>12.6</c:v>
                </c:pt>
                <c:pt idx="2">
                  <c:v>5.4</c:v>
                </c:pt>
                <c:pt idx="3">
                  <c:v>6.2</c:v>
                </c:pt>
                <c:pt idx="4">
                  <c:v>16.5</c:v>
                </c:pt>
                <c:pt idx="5">
                  <c:v>22.7</c:v>
                </c:pt>
                <c:pt idx="6">
                  <c:v>8.6</c:v>
                </c:pt>
                <c:pt idx="7">
                  <c:v>13.1</c:v>
                </c:pt>
                <c:pt idx="8">
                  <c:v>16.7</c:v>
                </c:pt>
                <c:pt idx="9">
                  <c:v>16.8</c:v>
                </c:pt>
                <c:pt idx="10">
                  <c:v>15.1</c:v>
                </c:pt>
                <c:pt idx="11">
                  <c:v>8.1</c:v>
                </c:pt>
                <c:pt idx="12">
                  <c:v>33.1</c:v>
                </c:pt>
                <c:pt idx="13">
                  <c:v>8.5</c:v>
                </c:pt>
                <c:pt idx="14">
                  <c:v>20.2</c:v>
                </c:pt>
                <c:pt idx="15">
                  <c:v>22.2</c:v>
                </c:pt>
                <c:pt idx="16">
                  <c:v>9.4</c:v>
                </c:pt>
                <c:pt idx="17">
                  <c:v>6.7</c:v>
                </c:pt>
                <c:pt idx="18">
                  <c:v>16.5</c:v>
                </c:pt>
                <c:pt idx="19">
                  <c:v>14.3</c:v>
                </c:pt>
                <c:pt idx="20">
                  <c:v>5.5</c:v>
                </c:pt>
                <c:pt idx="21">
                  <c:v>5.6</c:v>
                </c:pt>
                <c:pt idx="22">
                  <c:v>15</c:v>
                </c:pt>
                <c:pt idx="23">
                  <c:v>36.9</c:v>
                </c:pt>
                <c:pt idx="24">
                  <c:v>25</c:v>
                </c:pt>
                <c:pt idx="25">
                  <c:v>14.4</c:v>
                </c:pt>
                <c:pt idx="26">
                  <c:v>11.7</c:v>
                </c:pt>
                <c:pt idx="27">
                  <c:v>35.6</c:v>
                </c:pt>
                <c:pt idx="28">
                  <c:v>42.1</c:v>
                </c:pt>
                <c:pt idx="29">
                  <c:v>16.3</c:v>
                </c:pt>
                <c:pt idx="30">
                  <c:v>25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'Jan18'!$C$56:$AG$56</c:f>
              <c:numCache>
                <c:formatCode>0.0</c:formatCode>
                <c:ptCount val="31"/>
                <c:pt idx="0">
                  <c:v>20.7</c:v>
                </c:pt>
                <c:pt idx="1">
                  <c:v>12.3</c:v>
                </c:pt>
                <c:pt idx="2">
                  <c:v>5.3</c:v>
                </c:pt>
                <c:pt idx="3">
                  <c:v>6</c:v>
                </c:pt>
                <c:pt idx="4">
                  <c:v>16</c:v>
                </c:pt>
                <c:pt idx="5">
                  <c:v>21.5</c:v>
                </c:pt>
                <c:pt idx="6">
                  <c:v>8.4</c:v>
                </c:pt>
                <c:pt idx="7">
                  <c:v>12.5</c:v>
                </c:pt>
                <c:pt idx="8">
                  <c:v>15.5</c:v>
                </c:pt>
                <c:pt idx="9">
                  <c:v>16.600000000000001</c:v>
                </c:pt>
                <c:pt idx="10">
                  <c:v>14.7</c:v>
                </c:pt>
                <c:pt idx="11">
                  <c:v>8</c:v>
                </c:pt>
                <c:pt idx="12">
                  <c:v>29.3</c:v>
                </c:pt>
                <c:pt idx="13">
                  <c:v>9.3000000000000007</c:v>
                </c:pt>
                <c:pt idx="14">
                  <c:v>19.5</c:v>
                </c:pt>
                <c:pt idx="15">
                  <c:v>20.9</c:v>
                </c:pt>
                <c:pt idx="16">
                  <c:v>8.5</c:v>
                </c:pt>
                <c:pt idx="17">
                  <c:v>6.6</c:v>
                </c:pt>
                <c:pt idx="18">
                  <c:v>15.6</c:v>
                </c:pt>
                <c:pt idx="19">
                  <c:v>14</c:v>
                </c:pt>
                <c:pt idx="20">
                  <c:v>5.4</c:v>
                </c:pt>
                <c:pt idx="21">
                  <c:v>5.6</c:v>
                </c:pt>
                <c:pt idx="22">
                  <c:v>14.6</c:v>
                </c:pt>
                <c:pt idx="23">
                  <c:v>33.1</c:v>
                </c:pt>
                <c:pt idx="24">
                  <c:v>23.6</c:v>
                </c:pt>
                <c:pt idx="25">
                  <c:v>14.1</c:v>
                </c:pt>
                <c:pt idx="26">
                  <c:v>11.5</c:v>
                </c:pt>
                <c:pt idx="27">
                  <c:v>32.4</c:v>
                </c:pt>
                <c:pt idx="28">
                  <c:v>36.9</c:v>
                </c:pt>
                <c:pt idx="29">
                  <c:v>15.9</c:v>
                </c:pt>
                <c:pt idx="30">
                  <c:v>24.4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'Jan18'!$C$57:$AG$57</c:f>
              <c:numCache>
                <c:formatCode>0.0</c:formatCode>
                <c:ptCount val="31"/>
                <c:pt idx="0">
                  <c:v>6.2</c:v>
                </c:pt>
                <c:pt idx="1">
                  <c:v>6.2</c:v>
                </c:pt>
                <c:pt idx="2">
                  <c:v>2.9</c:v>
                </c:pt>
                <c:pt idx="3">
                  <c:v>3</c:v>
                </c:pt>
                <c:pt idx="4">
                  <c:v>7</c:v>
                </c:pt>
                <c:pt idx="5">
                  <c:v>6.5</c:v>
                </c:pt>
                <c:pt idx="6">
                  <c:v>4.4000000000000004</c:v>
                </c:pt>
                <c:pt idx="7">
                  <c:v>6.2</c:v>
                </c:pt>
                <c:pt idx="8">
                  <c:v>7.5</c:v>
                </c:pt>
                <c:pt idx="9">
                  <c:v>7.5</c:v>
                </c:pt>
                <c:pt idx="10">
                  <c:v>7.7</c:v>
                </c:pt>
                <c:pt idx="11">
                  <c:v>4.3</c:v>
                </c:pt>
                <c:pt idx="12">
                  <c:v>9.5</c:v>
                </c:pt>
                <c:pt idx="13">
                  <c:v>4.9000000000000004</c:v>
                </c:pt>
                <c:pt idx="14">
                  <c:v>8.9</c:v>
                </c:pt>
                <c:pt idx="15">
                  <c:v>7.9</c:v>
                </c:pt>
                <c:pt idx="16">
                  <c:v>4.4000000000000004</c:v>
                </c:pt>
                <c:pt idx="17">
                  <c:v>3.3</c:v>
                </c:pt>
                <c:pt idx="18">
                  <c:v>7.1</c:v>
                </c:pt>
                <c:pt idx="19">
                  <c:v>7.2</c:v>
                </c:pt>
                <c:pt idx="20">
                  <c:v>2.9</c:v>
                </c:pt>
                <c:pt idx="21">
                  <c:v>3</c:v>
                </c:pt>
                <c:pt idx="22">
                  <c:v>7.6</c:v>
                </c:pt>
                <c:pt idx="23">
                  <c:v>12.5</c:v>
                </c:pt>
                <c:pt idx="24">
                  <c:v>10.7</c:v>
                </c:pt>
                <c:pt idx="25">
                  <c:v>7.3</c:v>
                </c:pt>
                <c:pt idx="26">
                  <c:v>6.1</c:v>
                </c:pt>
                <c:pt idx="27">
                  <c:v>15</c:v>
                </c:pt>
                <c:pt idx="28">
                  <c:v>14.6</c:v>
                </c:pt>
                <c:pt idx="29">
                  <c:v>8.1</c:v>
                </c:pt>
                <c:pt idx="3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032192"/>
        <c:axId val="748035328"/>
      </c:barChart>
      <c:catAx>
        <c:axId val="7480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5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8035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219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Februar 2018</a:t>
            </a:r>
          </a:p>
        </c:rich>
      </c:tx>
      <c:layout>
        <c:manualLayout>
          <c:xMode val="edge"/>
          <c:yMode val="edge"/>
          <c:x val="0.31381128483683912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'Feb18'!$C$3:$AG$3</c:f>
              <c:numCache>
                <c:formatCode>0.0</c:formatCode>
                <c:ptCount val="31"/>
                <c:pt idx="0">
                  <c:v>10.3</c:v>
                </c:pt>
                <c:pt idx="1">
                  <c:v>33.4</c:v>
                </c:pt>
                <c:pt idx="2">
                  <c:v>40</c:v>
                </c:pt>
                <c:pt idx="3">
                  <c:v>27.1</c:v>
                </c:pt>
                <c:pt idx="4">
                  <c:v>26</c:v>
                </c:pt>
                <c:pt idx="5">
                  <c:v>32.5</c:v>
                </c:pt>
                <c:pt idx="6">
                  <c:v>6</c:v>
                </c:pt>
                <c:pt idx="7">
                  <c:v>32.700000000000003</c:v>
                </c:pt>
                <c:pt idx="8">
                  <c:v>11.6</c:v>
                </c:pt>
                <c:pt idx="9">
                  <c:v>16.7</c:v>
                </c:pt>
                <c:pt idx="10">
                  <c:v>27.5</c:v>
                </c:pt>
                <c:pt idx="11">
                  <c:v>21.8</c:v>
                </c:pt>
                <c:pt idx="12">
                  <c:v>31.6</c:v>
                </c:pt>
                <c:pt idx="13">
                  <c:v>43.6</c:v>
                </c:pt>
                <c:pt idx="14">
                  <c:v>9.3000000000000007</c:v>
                </c:pt>
                <c:pt idx="15">
                  <c:v>20.3</c:v>
                </c:pt>
                <c:pt idx="16">
                  <c:v>11</c:v>
                </c:pt>
                <c:pt idx="17">
                  <c:v>15.8</c:v>
                </c:pt>
                <c:pt idx="18">
                  <c:v>13.6</c:v>
                </c:pt>
                <c:pt idx="19">
                  <c:v>41.8</c:v>
                </c:pt>
                <c:pt idx="20">
                  <c:v>33.700000000000003</c:v>
                </c:pt>
                <c:pt idx="21">
                  <c:v>11.8</c:v>
                </c:pt>
                <c:pt idx="22">
                  <c:v>13.1</c:v>
                </c:pt>
                <c:pt idx="23">
                  <c:v>8.5</c:v>
                </c:pt>
                <c:pt idx="24">
                  <c:v>39.299999999999997</c:v>
                </c:pt>
                <c:pt idx="25">
                  <c:v>40</c:v>
                </c:pt>
                <c:pt idx="26">
                  <c:v>40.1</c:v>
                </c:pt>
                <c:pt idx="27">
                  <c:v>37.700000000000003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'Feb18'!$C$4:$AG$4</c:f>
              <c:numCache>
                <c:formatCode>0.0</c:formatCode>
                <c:ptCount val="31"/>
                <c:pt idx="0">
                  <c:v>36.9</c:v>
                </c:pt>
                <c:pt idx="1">
                  <c:v>145.20000000000002</c:v>
                </c:pt>
                <c:pt idx="2">
                  <c:v>82.100000000000009</c:v>
                </c:pt>
                <c:pt idx="3">
                  <c:v>89.6</c:v>
                </c:pt>
                <c:pt idx="4">
                  <c:v>79.100000000000009</c:v>
                </c:pt>
                <c:pt idx="5">
                  <c:v>122.80000000000001</c:v>
                </c:pt>
                <c:pt idx="6">
                  <c:v>24.8</c:v>
                </c:pt>
                <c:pt idx="7">
                  <c:v>71.2</c:v>
                </c:pt>
                <c:pt idx="8">
                  <c:v>62</c:v>
                </c:pt>
                <c:pt idx="9">
                  <c:v>48.4</c:v>
                </c:pt>
                <c:pt idx="10">
                  <c:v>68</c:v>
                </c:pt>
                <c:pt idx="11">
                  <c:v>37.599999999999994</c:v>
                </c:pt>
                <c:pt idx="12">
                  <c:v>149.20000000000002</c:v>
                </c:pt>
                <c:pt idx="13">
                  <c:v>160.59999999999997</c:v>
                </c:pt>
                <c:pt idx="14">
                  <c:v>33.200000000000003</c:v>
                </c:pt>
                <c:pt idx="15">
                  <c:v>54.7</c:v>
                </c:pt>
                <c:pt idx="16">
                  <c:v>33.699999999999996</c:v>
                </c:pt>
                <c:pt idx="17">
                  <c:v>48.3</c:v>
                </c:pt>
                <c:pt idx="18">
                  <c:v>68.400000000000006</c:v>
                </c:pt>
                <c:pt idx="19">
                  <c:v>137.1</c:v>
                </c:pt>
                <c:pt idx="20">
                  <c:v>87.100000000000009</c:v>
                </c:pt>
                <c:pt idx="21">
                  <c:v>43.699999999999996</c:v>
                </c:pt>
                <c:pt idx="22">
                  <c:v>46.099999999999994</c:v>
                </c:pt>
                <c:pt idx="23">
                  <c:v>46.5</c:v>
                </c:pt>
                <c:pt idx="24">
                  <c:v>108.1</c:v>
                </c:pt>
                <c:pt idx="25">
                  <c:v>206.1</c:v>
                </c:pt>
                <c:pt idx="26">
                  <c:v>130</c:v>
                </c:pt>
                <c:pt idx="27">
                  <c:v>155.10000000000002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48029056"/>
        <c:axId val="748028664"/>
        <c:axId val="989652656"/>
      </c:bar3DChart>
      <c:catAx>
        <c:axId val="7480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2866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748028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29056"/>
        <c:crossesAt val="1"/>
        <c:crossBetween val="between"/>
      </c:valAx>
      <c:serAx>
        <c:axId val="98965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74802866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6051040647"/>
          <c:y val="0.18851585182404748"/>
          <c:w val="0.94955772399615679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'Feb18'!$C$54:$AG$54</c:f>
              <c:numCache>
                <c:formatCode>0.0</c:formatCode>
                <c:ptCount val="31"/>
                <c:pt idx="0">
                  <c:v>10.8</c:v>
                </c:pt>
                <c:pt idx="1">
                  <c:v>44.6</c:v>
                </c:pt>
                <c:pt idx="2">
                  <c:v>24.8</c:v>
                </c:pt>
                <c:pt idx="3">
                  <c:v>26.7</c:v>
                </c:pt>
                <c:pt idx="4">
                  <c:v>23.9</c:v>
                </c:pt>
                <c:pt idx="5">
                  <c:v>37.5</c:v>
                </c:pt>
                <c:pt idx="6">
                  <c:v>7.2</c:v>
                </c:pt>
                <c:pt idx="7">
                  <c:v>21</c:v>
                </c:pt>
                <c:pt idx="8">
                  <c:v>18.2</c:v>
                </c:pt>
                <c:pt idx="9">
                  <c:v>14.4</c:v>
                </c:pt>
                <c:pt idx="10">
                  <c:v>19.899999999999999</c:v>
                </c:pt>
                <c:pt idx="11">
                  <c:v>13.1</c:v>
                </c:pt>
                <c:pt idx="12">
                  <c:v>50</c:v>
                </c:pt>
                <c:pt idx="13">
                  <c:v>49.7</c:v>
                </c:pt>
                <c:pt idx="14">
                  <c:v>10.3</c:v>
                </c:pt>
                <c:pt idx="15">
                  <c:v>16</c:v>
                </c:pt>
                <c:pt idx="16">
                  <c:v>9.8000000000000007</c:v>
                </c:pt>
                <c:pt idx="17">
                  <c:v>14</c:v>
                </c:pt>
                <c:pt idx="18">
                  <c:v>19.899999999999999</c:v>
                </c:pt>
                <c:pt idx="19">
                  <c:v>41</c:v>
                </c:pt>
                <c:pt idx="20">
                  <c:v>24.6</c:v>
                </c:pt>
                <c:pt idx="21">
                  <c:v>11.1</c:v>
                </c:pt>
                <c:pt idx="22">
                  <c:v>13.3</c:v>
                </c:pt>
                <c:pt idx="23">
                  <c:v>13.5</c:v>
                </c:pt>
                <c:pt idx="24">
                  <c:v>32.200000000000003</c:v>
                </c:pt>
                <c:pt idx="25">
                  <c:v>61.4</c:v>
                </c:pt>
                <c:pt idx="26">
                  <c:v>37.5</c:v>
                </c:pt>
                <c:pt idx="27">
                  <c:v>43.4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'Feb18'!$C$55:$AG$55</c:f>
              <c:numCache>
                <c:formatCode>0.0</c:formatCode>
                <c:ptCount val="31"/>
                <c:pt idx="0">
                  <c:v>10.5</c:v>
                </c:pt>
                <c:pt idx="1">
                  <c:v>44.2</c:v>
                </c:pt>
                <c:pt idx="2">
                  <c:v>24.6</c:v>
                </c:pt>
                <c:pt idx="3">
                  <c:v>26.3</c:v>
                </c:pt>
                <c:pt idx="4">
                  <c:v>23.3</c:v>
                </c:pt>
                <c:pt idx="5">
                  <c:v>37.200000000000003</c:v>
                </c:pt>
                <c:pt idx="6">
                  <c:v>7</c:v>
                </c:pt>
                <c:pt idx="7">
                  <c:v>20.5</c:v>
                </c:pt>
                <c:pt idx="8">
                  <c:v>17.8</c:v>
                </c:pt>
                <c:pt idx="9">
                  <c:v>13.4</c:v>
                </c:pt>
                <c:pt idx="10">
                  <c:v>19.5</c:v>
                </c:pt>
                <c:pt idx="11">
                  <c:v>10.7</c:v>
                </c:pt>
                <c:pt idx="12">
                  <c:v>45.2</c:v>
                </c:pt>
                <c:pt idx="13">
                  <c:v>49.4</c:v>
                </c:pt>
                <c:pt idx="14">
                  <c:v>8.1999999999999993</c:v>
                </c:pt>
                <c:pt idx="15">
                  <c:v>15.6</c:v>
                </c:pt>
                <c:pt idx="16">
                  <c:v>9.6</c:v>
                </c:pt>
                <c:pt idx="17">
                  <c:v>13.8</c:v>
                </c:pt>
                <c:pt idx="18">
                  <c:v>19.5</c:v>
                </c:pt>
                <c:pt idx="19">
                  <c:v>40.6</c:v>
                </c:pt>
                <c:pt idx="20">
                  <c:v>24.4</c:v>
                </c:pt>
                <c:pt idx="21">
                  <c:v>13.2</c:v>
                </c:pt>
                <c:pt idx="22">
                  <c:v>13.1</c:v>
                </c:pt>
                <c:pt idx="23">
                  <c:v>13.2</c:v>
                </c:pt>
                <c:pt idx="24">
                  <c:v>31.9</c:v>
                </c:pt>
                <c:pt idx="25">
                  <c:v>61.3</c:v>
                </c:pt>
                <c:pt idx="26">
                  <c:v>37.1</c:v>
                </c:pt>
                <c:pt idx="27">
                  <c:v>43.5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'Feb18'!$C$56:$AG$56</c:f>
              <c:numCache>
                <c:formatCode>0.0</c:formatCode>
                <c:ptCount val="31"/>
                <c:pt idx="0">
                  <c:v>10.199999999999999</c:v>
                </c:pt>
                <c:pt idx="1">
                  <c:v>39.299999999999997</c:v>
                </c:pt>
                <c:pt idx="2">
                  <c:v>22.3</c:v>
                </c:pt>
                <c:pt idx="3">
                  <c:v>24.5</c:v>
                </c:pt>
                <c:pt idx="4">
                  <c:v>21.6</c:v>
                </c:pt>
                <c:pt idx="5">
                  <c:v>34.200000000000003</c:v>
                </c:pt>
                <c:pt idx="6">
                  <c:v>6.9</c:v>
                </c:pt>
                <c:pt idx="7">
                  <c:v>20.100000000000001</c:v>
                </c:pt>
                <c:pt idx="8">
                  <c:v>17.2</c:v>
                </c:pt>
                <c:pt idx="9">
                  <c:v>14</c:v>
                </c:pt>
                <c:pt idx="10">
                  <c:v>18.899999999999999</c:v>
                </c:pt>
                <c:pt idx="11">
                  <c:v>10.9</c:v>
                </c:pt>
                <c:pt idx="12">
                  <c:v>39.200000000000003</c:v>
                </c:pt>
                <c:pt idx="13">
                  <c:v>41.8</c:v>
                </c:pt>
                <c:pt idx="14">
                  <c:v>9.6</c:v>
                </c:pt>
                <c:pt idx="15">
                  <c:v>15.3</c:v>
                </c:pt>
                <c:pt idx="16">
                  <c:v>9.4</c:v>
                </c:pt>
                <c:pt idx="17">
                  <c:v>13.6</c:v>
                </c:pt>
                <c:pt idx="18">
                  <c:v>19.100000000000001</c:v>
                </c:pt>
                <c:pt idx="19">
                  <c:v>37.4</c:v>
                </c:pt>
                <c:pt idx="20">
                  <c:v>23.9</c:v>
                </c:pt>
                <c:pt idx="21">
                  <c:v>12.4</c:v>
                </c:pt>
                <c:pt idx="22">
                  <c:v>12.9</c:v>
                </c:pt>
                <c:pt idx="23">
                  <c:v>13</c:v>
                </c:pt>
                <c:pt idx="24">
                  <c:v>29.9</c:v>
                </c:pt>
                <c:pt idx="25">
                  <c:v>54.9</c:v>
                </c:pt>
                <c:pt idx="26">
                  <c:v>36.5</c:v>
                </c:pt>
                <c:pt idx="27">
                  <c:v>42.9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'Feb18'!$C$57:$AG$57</c:f>
              <c:numCache>
                <c:formatCode>0.0</c:formatCode>
                <c:ptCount val="31"/>
                <c:pt idx="0">
                  <c:v>5.4</c:v>
                </c:pt>
                <c:pt idx="1">
                  <c:v>17.100000000000001</c:v>
                </c:pt>
                <c:pt idx="2">
                  <c:v>10.4</c:v>
                </c:pt>
                <c:pt idx="3">
                  <c:v>12.1</c:v>
                </c:pt>
                <c:pt idx="4">
                  <c:v>10.3</c:v>
                </c:pt>
                <c:pt idx="5">
                  <c:v>13.9</c:v>
                </c:pt>
                <c:pt idx="6">
                  <c:v>3.7</c:v>
                </c:pt>
                <c:pt idx="7">
                  <c:v>9.6</c:v>
                </c:pt>
                <c:pt idx="8">
                  <c:v>8.8000000000000007</c:v>
                </c:pt>
                <c:pt idx="9">
                  <c:v>6.6</c:v>
                </c:pt>
                <c:pt idx="10">
                  <c:v>9.6999999999999993</c:v>
                </c:pt>
                <c:pt idx="11">
                  <c:v>2.9</c:v>
                </c:pt>
                <c:pt idx="12">
                  <c:v>14.8</c:v>
                </c:pt>
                <c:pt idx="13">
                  <c:v>19.7</c:v>
                </c:pt>
                <c:pt idx="14">
                  <c:v>5.0999999999999996</c:v>
                </c:pt>
                <c:pt idx="15">
                  <c:v>7.8</c:v>
                </c:pt>
                <c:pt idx="16">
                  <c:v>4.9000000000000004</c:v>
                </c:pt>
                <c:pt idx="17">
                  <c:v>6.9</c:v>
                </c:pt>
                <c:pt idx="18">
                  <c:v>9.9</c:v>
                </c:pt>
                <c:pt idx="19">
                  <c:v>18.100000000000001</c:v>
                </c:pt>
                <c:pt idx="20">
                  <c:v>14.2</c:v>
                </c:pt>
                <c:pt idx="21">
                  <c:v>7</c:v>
                </c:pt>
                <c:pt idx="22">
                  <c:v>6.8</c:v>
                </c:pt>
                <c:pt idx="23">
                  <c:v>6.8</c:v>
                </c:pt>
                <c:pt idx="24">
                  <c:v>14.1</c:v>
                </c:pt>
                <c:pt idx="25">
                  <c:v>28.5</c:v>
                </c:pt>
                <c:pt idx="26">
                  <c:v>18.899999999999999</c:v>
                </c:pt>
                <c:pt idx="27">
                  <c:v>25.3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040032"/>
        <c:axId val="748038464"/>
      </c:barChart>
      <c:catAx>
        <c:axId val="7480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8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80384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4003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3299411186"/>
          <c:y val="0.28700945992022897"/>
          <c:w val="0.9904576089542998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März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'Mar18'!$C$3:$AG$3</c:f>
              <c:numCache>
                <c:formatCode>0.0</c:formatCode>
                <c:ptCount val="31"/>
                <c:pt idx="0">
                  <c:v>0.4</c:v>
                </c:pt>
                <c:pt idx="1">
                  <c:v>0.6</c:v>
                </c:pt>
                <c:pt idx="2">
                  <c:v>0.76100000000000001</c:v>
                </c:pt>
                <c:pt idx="3">
                  <c:v>27.8</c:v>
                </c:pt>
                <c:pt idx="4">
                  <c:v>33.700000000000003</c:v>
                </c:pt>
                <c:pt idx="5">
                  <c:v>24.1</c:v>
                </c:pt>
                <c:pt idx="6">
                  <c:v>51.4</c:v>
                </c:pt>
                <c:pt idx="7">
                  <c:v>50.6</c:v>
                </c:pt>
                <c:pt idx="8">
                  <c:v>49.2</c:v>
                </c:pt>
                <c:pt idx="9">
                  <c:v>50.4</c:v>
                </c:pt>
                <c:pt idx="10">
                  <c:v>9.9</c:v>
                </c:pt>
                <c:pt idx="11">
                  <c:v>52.4</c:v>
                </c:pt>
                <c:pt idx="12">
                  <c:v>12.5</c:v>
                </c:pt>
                <c:pt idx="13">
                  <c:v>48.8</c:v>
                </c:pt>
                <c:pt idx="14">
                  <c:v>50.9</c:v>
                </c:pt>
                <c:pt idx="15">
                  <c:v>53</c:v>
                </c:pt>
                <c:pt idx="16">
                  <c:v>13.4</c:v>
                </c:pt>
                <c:pt idx="17">
                  <c:v>16.5</c:v>
                </c:pt>
                <c:pt idx="18">
                  <c:v>26.9</c:v>
                </c:pt>
                <c:pt idx="19">
                  <c:v>52.9</c:v>
                </c:pt>
                <c:pt idx="20">
                  <c:v>49.9</c:v>
                </c:pt>
                <c:pt idx="21">
                  <c:v>52.1</c:v>
                </c:pt>
                <c:pt idx="22">
                  <c:v>52.1</c:v>
                </c:pt>
                <c:pt idx="23">
                  <c:v>41.7</c:v>
                </c:pt>
                <c:pt idx="24">
                  <c:v>50.6</c:v>
                </c:pt>
                <c:pt idx="25">
                  <c:v>49</c:v>
                </c:pt>
                <c:pt idx="26">
                  <c:v>44.1</c:v>
                </c:pt>
                <c:pt idx="27">
                  <c:v>24.2</c:v>
                </c:pt>
                <c:pt idx="28">
                  <c:v>53</c:v>
                </c:pt>
                <c:pt idx="29">
                  <c:v>47</c:v>
                </c:pt>
                <c:pt idx="30">
                  <c:v>48.5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'Mar18'!$C$4:$AG$4</c:f>
              <c:numCache>
                <c:formatCode>0.0</c:formatCode>
                <c:ptCount val="31"/>
                <c:pt idx="0">
                  <c:v>1.7000000000000002</c:v>
                </c:pt>
                <c:pt idx="1">
                  <c:v>2.6</c:v>
                </c:pt>
                <c:pt idx="2">
                  <c:v>9.6</c:v>
                </c:pt>
                <c:pt idx="3">
                  <c:v>76.7</c:v>
                </c:pt>
                <c:pt idx="4">
                  <c:v>151.20000000000002</c:v>
                </c:pt>
                <c:pt idx="5">
                  <c:v>83.899999999999991</c:v>
                </c:pt>
                <c:pt idx="6">
                  <c:v>196.8</c:v>
                </c:pt>
                <c:pt idx="7">
                  <c:v>212.79999999999998</c:v>
                </c:pt>
                <c:pt idx="8">
                  <c:v>143.20000000000002</c:v>
                </c:pt>
                <c:pt idx="9">
                  <c:v>117.8</c:v>
                </c:pt>
                <c:pt idx="10">
                  <c:v>43.5</c:v>
                </c:pt>
                <c:pt idx="11">
                  <c:v>155.69999999999999</c:v>
                </c:pt>
                <c:pt idx="12">
                  <c:v>60.1</c:v>
                </c:pt>
                <c:pt idx="13">
                  <c:v>236.3</c:v>
                </c:pt>
                <c:pt idx="14">
                  <c:v>108.3</c:v>
                </c:pt>
                <c:pt idx="15">
                  <c:v>180.4</c:v>
                </c:pt>
                <c:pt idx="16">
                  <c:v>62.1</c:v>
                </c:pt>
                <c:pt idx="17">
                  <c:v>86.3</c:v>
                </c:pt>
                <c:pt idx="18">
                  <c:v>128.80000000000001</c:v>
                </c:pt>
                <c:pt idx="19">
                  <c:v>145.80000000000001</c:v>
                </c:pt>
                <c:pt idx="20">
                  <c:v>269.90000000000003</c:v>
                </c:pt>
                <c:pt idx="21">
                  <c:v>194.7</c:v>
                </c:pt>
                <c:pt idx="22">
                  <c:v>234.10000000000002</c:v>
                </c:pt>
                <c:pt idx="23">
                  <c:v>278.2</c:v>
                </c:pt>
                <c:pt idx="24">
                  <c:v>172.29999999999998</c:v>
                </c:pt>
                <c:pt idx="25">
                  <c:v>77.2</c:v>
                </c:pt>
                <c:pt idx="26">
                  <c:v>136.5</c:v>
                </c:pt>
                <c:pt idx="27">
                  <c:v>123.4</c:v>
                </c:pt>
                <c:pt idx="28">
                  <c:v>83.5</c:v>
                </c:pt>
                <c:pt idx="29">
                  <c:v>175.1</c:v>
                </c:pt>
                <c:pt idx="30">
                  <c:v>122.50000000000001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48034544"/>
        <c:axId val="748031408"/>
        <c:axId val="989394864"/>
      </c:bar3DChart>
      <c:catAx>
        <c:axId val="74803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1408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74803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4544"/>
        <c:crossesAt val="1"/>
        <c:crossBetween val="between"/>
      </c:valAx>
      <c:serAx>
        <c:axId val="98939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748031408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32292782931"/>
          <c:y val="0.18851585182404748"/>
          <c:w val="0.94955772293749274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2519609152887E-2"/>
          <c:y val="0.10546895116605981"/>
          <c:w val="0.80769265243109956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'Mar18'!$C$54:$AG$54</c:f>
              <c:numCache>
                <c:formatCode>0.0</c:formatCode>
                <c:ptCount val="31"/>
                <c:pt idx="0">
                  <c:v>0.5</c:v>
                </c:pt>
                <c:pt idx="1">
                  <c:v>1.1000000000000001</c:v>
                </c:pt>
                <c:pt idx="2">
                  <c:v>4.2</c:v>
                </c:pt>
                <c:pt idx="3">
                  <c:v>32.700000000000003</c:v>
                </c:pt>
                <c:pt idx="4">
                  <c:v>49.7</c:v>
                </c:pt>
                <c:pt idx="5">
                  <c:v>24.4</c:v>
                </c:pt>
                <c:pt idx="6">
                  <c:v>59.8</c:v>
                </c:pt>
                <c:pt idx="7">
                  <c:v>61.3</c:v>
                </c:pt>
                <c:pt idx="8">
                  <c:v>41.8</c:v>
                </c:pt>
                <c:pt idx="9">
                  <c:v>36.6</c:v>
                </c:pt>
                <c:pt idx="10">
                  <c:v>12.6</c:v>
                </c:pt>
                <c:pt idx="11">
                  <c:v>45.8</c:v>
                </c:pt>
                <c:pt idx="12">
                  <c:v>17.899999999999999</c:v>
                </c:pt>
                <c:pt idx="13">
                  <c:v>71.400000000000006</c:v>
                </c:pt>
                <c:pt idx="14">
                  <c:v>31.8</c:v>
                </c:pt>
                <c:pt idx="15">
                  <c:v>53.7</c:v>
                </c:pt>
                <c:pt idx="16">
                  <c:v>18</c:v>
                </c:pt>
                <c:pt idx="17">
                  <c:v>25.2</c:v>
                </c:pt>
                <c:pt idx="18">
                  <c:v>37.700000000000003</c:v>
                </c:pt>
                <c:pt idx="19">
                  <c:v>43.5</c:v>
                </c:pt>
                <c:pt idx="20">
                  <c:v>80</c:v>
                </c:pt>
                <c:pt idx="21">
                  <c:v>54.1</c:v>
                </c:pt>
                <c:pt idx="22">
                  <c:v>69.400000000000006</c:v>
                </c:pt>
                <c:pt idx="23">
                  <c:v>82.1</c:v>
                </c:pt>
                <c:pt idx="24">
                  <c:v>48.1</c:v>
                </c:pt>
                <c:pt idx="25">
                  <c:v>22.4</c:v>
                </c:pt>
                <c:pt idx="26">
                  <c:v>39.200000000000003</c:v>
                </c:pt>
                <c:pt idx="27">
                  <c:v>36.1</c:v>
                </c:pt>
                <c:pt idx="28">
                  <c:v>23.7</c:v>
                </c:pt>
                <c:pt idx="29">
                  <c:v>48.8</c:v>
                </c:pt>
                <c:pt idx="30">
                  <c:v>35.9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'Mar18'!$C$55:$AG$55</c:f>
              <c:numCache>
                <c:formatCode>0.0</c:formatCode>
                <c:ptCount val="31"/>
                <c:pt idx="0">
                  <c:v>0.6</c:v>
                </c:pt>
                <c:pt idx="1">
                  <c:v>0.4</c:v>
                </c:pt>
                <c:pt idx="2">
                  <c:v>0.6</c:v>
                </c:pt>
                <c:pt idx="3">
                  <c:v>22.1</c:v>
                </c:pt>
                <c:pt idx="4">
                  <c:v>44.1</c:v>
                </c:pt>
                <c:pt idx="5">
                  <c:v>23.9</c:v>
                </c:pt>
                <c:pt idx="6">
                  <c:v>58.3</c:v>
                </c:pt>
                <c:pt idx="7">
                  <c:v>61.1</c:v>
                </c:pt>
                <c:pt idx="8">
                  <c:v>41.1</c:v>
                </c:pt>
                <c:pt idx="9">
                  <c:v>35.1</c:v>
                </c:pt>
                <c:pt idx="10">
                  <c:v>12.3</c:v>
                </c:pt>
                <c:pt idx="11">
                  <c:v>45.4</c:v>
                </c:pt>
                <c:pt idx="12">
                  <c:v>17.3</c:v>
                </c:pt>
                <c:pt idx="13">
                  <c:v>69.400000000000006</c:v>
                </c:pt>
                <c:pt idx="14">
                  <c:v>31.3</c:v>
                </c:pt>
                <c:pt idx="15">
                  <c:v>52</c:v>
                </c:pt>
                <c:pt idx="16">
                  <c:v>17.7</c:v>
                </c:pt>
                <c:pt idx="17">
                  <c:v>24.6</c:v>
                </c:pt>
                <c:pt idx="18">
                  <c:v>37</c:v>
                </c:pt>
                <c:pt idx="19">
                  <c:v>42.2</c:v>
                </c:pt>
                <c:pt idx="20">
                  <c:v>79.5</c:v>
                </c:pt>
                <c:pt idx="21">
                  <c:v>53.8</c:v>
                </c:pt>
                <c:pt idx="22">
                  <c:v>67.2</c:v>
                </c:pt>
                <c:pt idx="23">
                  <c:v>80</c:v>
                </c:pt>
                <c:pt idx="24">
                  <c:v>47.5</c:v>
                </c:pt>
                <c:pt idx="25">
                  <c:v>21.9</c:v>
                </c:pt>
                <c:pt idx="26">
                  <c:v>38.700000000000003</c:v>
                </c:pt>
                <c:pt idx="27">
                  <c:v>35.4</c:v>
                </c:pt>
                <c:pt idx="28">
                  <c:v>23.8</c:v>
                </c:pt>
                <c:pt idx="29">
                  <c:v>48.2</c:v>
                </c:pt>
                <c:pt idx="30">
                  <c:v>35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'Mar18'!$C$56:$AG$56</c:f>
              <c:numCache>
                <c:formatCode>0.0</c:formatCode>
                <c:ptCount val="31"/>
                <c:pt idx="0">
                  <c:v>0.6</c:v>
                </c:pt>
                <c:pt idx="1">
                  <c:v>1.1000000000000001</c:v>
                </c:pt>
                <c:pt idx="2">
                  <c:v>4.8</c:v>
                </c:pt>
                <c:pt idx="3">
                  <c:v>20.6</c:v>
                </c:pt>
                <c:pt idx="4">
                  <c:v>38.5</c:v>
                </c:pt>
                <c:pt idx="5">
                  <c:v>23.4</c:v>
                </c:pt>
                <c:pt idx="6">
                  <c:v>52.4</c:v>
                </c:pt>
                <c:pt idx="7">
                  <c:v>56.8</c:v>
                </c:pt>
                <c:pt idx="8">
                  <c:v>39.5</c:v>
                </c:pt>
                <c:pt idx="9">
                  <c:v>31.3</c:v>
                </c:pt>
                <c:pt idx="10">
                  <c:v>12.1</c:v>
                </c:pt>
                <c:pt idx="11">
                  <c:v>42.8</c:v>
                </c:pt>
                <c:pt idx="12">
                  <c:v>16.8</c:v>
                </c:pt>
                <c:pt idx="13">
                  <c:v>61.8</c:v>
                </c:pt>
                <c:pt idx="14">
                  <c:v>30.2</c:v>
                </c:pt>
                <c:pt idx="15">
                  <c:v>49.4</c:v>
                </c:pt>
                <c:pt idx="16">
                  <c:v>17.399999999999999</c:v>
                </c:pt>
                <c:pt idx="17">
                  <c:v>24.3</c:v>
                </c:pt>
                <c:pt idx="18">
                  <c:v>36</c:v>
                </c:pt>
                <c:pt idx="19">
                  <c:v>39.5</c:v>
                </c:pt>
                <c:pt idx="20">
                  <c:v>73.8</c:v>
                </c:pt>
                <c:pt idx="21">
                  <c:v>52.8</c:v>
                </c:pt>
                <c:pt idx="22">
                  <c:v>64.2</c:v>
                </c:pt>
                <c:pt idx="23">
                  <c:v>73.400000000000006</c:v>
                </c:pt>
                <c:pt idx="24">
                  <c:v>47</c:v>
                </c:pt>
                <c:pt idx="25">
                  <c:v>21.6</c:v>
                </c:pt>
                <c:pt idx="26">
                  <c:v>37.9</c:v>
                </c:pt>
                <c:pt idx="27">
                  <c:v>34.299999999999997</c:v>
                </c:pt>
                <c:pt idx="28">
                  <c:v>22.7</c:v>
                </c:pt>
                <c:pt idx="29">
                  <c:v>48.5</c:v>
                </c:pt>
                <c:pt idx="30">
                  <c:v>34.4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'Mar18'!$C$57:$AG$57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</c:v>
                </c:pt>
                <c:pt idx="4">
                  <c:v>18.899999999999999</c:v>
                </c:pt>
                <c:pt idx="5">
                  <c:v>12.2</c:v>
                </c:pt>
                <c:pt idx="6">
                  <c:v>26.3</c:v>
                </c:pt>
                <c:pt idx="7">
                  <c:v>33.6</c:v>
                </c:pt>
                <c:pt idx="8">
                  <c:v>20.8</c:v>
                </c:pt>
                <c:pt idx="9">
                  <c:v>14.8</c:v>
                </c:pt>
                <c:pt idx="10">
                  <c:v>6.5</c:v>
                </c:pt>
                <c:pt idx="11">
                  <c:v>21.7</c:v>
                </c:pt>
                <c:pt idx="12">
                  <c:v>8.1</c:v>
                </c:pt>
                <c:pt idx="13">
                  <c:v>33.700000000000003</c:v>
                </c:pt>
                <c:pt idx="14">
                  <c:v>15</c:v>
                </c:pt>
                <c:pt idx="15">
                  <c:v>25.3</c:v>
                </c:pt>
                <c:pt idx="16">
                  <c:v>9</c:v>
                </c:pt>
                <c:pt idx="17">
                  <c:v>12.2</c:v>
                </c:pt>
                <c:pt idx="18">
                  <c:v>18.100000000000001</c:v>
                </c:pt>
                <c:pt idx="19">
                  <c:v>20.6</c:v>
                </c:pt>
                <c:pt idx="20">
                  <c:v>36.6</c:v>
                </c:pt>
                <c:pt idx="21">
                  <c:v>34</c:v>
                </c:pt>
                <c:pt idx="22">
                  <c:v>33.299999999999997</c:v>
                </c:pt>
                <c:pt idx="23">
                  <c:v>42.7</c:v>
                </c:pt>
                <c:pt idx="24">
                  <c:v>29.7</c:v>
                </c:pt>
                <c:pt idx="25">
                  <c:v>11.3</c:v>
                </c:pt>
                <c:pt idx="26">
                  <c:v>20.7</c:v>
                </c:pt>
                <c:pt idx="27">
                  <c:v>17.600000000000001</c:v>
                </c:pt>
                <c:pt idx="28">
                  <c:v>13.3</c:v>
                </c:pt>
                <c:pt idx="29">
                  <c:v>29.6</c:v>
                </c:pt>
                <c:pt idx="30">
                  <c:v>17.2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029840"/>
        <c:axId val="748036112"/>
      </c:barChart>
      <c:catAx>
        <c:axId val="74802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6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8036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2984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56607840185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April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'Apr18'!$C$3:$AG$3</c:f>
              <c:numCache>
                <c:formatCode>0.0</c:formatCode>
                <c:ptCount val="31"/>
                <c:pt idx="0">
                  <c:v>53</c:v>
                </c:pt>
                <c:pt idx="1">
                  <c:v>51.6</c:v>
                </c:pt>
                <c:pt idx="2">
                  <c:v>49.5</c:v>
                </c:pt>
                <c:pt idx="3">
                  <c:v>52.5</c:v>
                </c:pt>
                <c:pt idx="4">
                  <c:v>53</c:v>
                </c:pt>
                <c:pt idx="5">
                  <c:v>43</c:v>
                </c:pt>
                <c:pt idx="6">
                  <c:v>52</c:v>
                </c:pt>
                <c:pt idx="7">
                  <c:v>42.3</c:v>
                </c:pt>
                <c:pt idx="8">
                  <c:v>53</c:v>
                </c:pt>
                <c:pt idx="9">
                  <c:v>47.3</c:v>
                </c:pt>
                <c:pt idx="10">
                  <c:v>48</c:v>
                </c:pt>
                <c:pt idx="11">
                  <c:v>47.8</c:v>
                </c:pt>
                <c:pt idx="12">
                  <c:v>53</c:v>
                </c:pt>
                <c:pt idx="13">
                  <c:v>52.1</c:v>
                </c:pt>
                <c:pt idx="14">
                  <c:v>52.7</c:v>
                </c:pt>
                <c:pt idx="15">
                  <c:v>51.8</c:v>
                </c:pt>
                <c:pt idx="16">
                  <c:v>52.3</c:v>
                </c:pt>
                <c:pt idx="17">
                  <c:v>42.8</c:v>
                </c:pt>
                <c:pt idx="18">
                  <c:v>42.5</c:v>
                </c:pt>
                <c:pt idx="19">
                  <c:v>42.9</c:v>
                </c:pt>
                <c:pt idx="20">
                  <c:v>42.1</c:v>
                </c:pt>
                <c:pt idx="21">
                  <c:v>50.6</c:v>
                </c:pt>
                <c:pt idx="22">
                  <c:v>52.8</c:v>
                </c:pt>
                <c:pt idx="23">
                  <c:v>47</c:v>
                </c:pt>
                <c:pt idx="24">
                  <c:v>52.3</c:v>
                </c:pt>
                <c:pt idx="25">
                  <c:v>53</c:v>
                </c:pt>
                <c:pt idx="26">
                  <c:v>43.6</c:v>
                </c:pt>
                <c:pt idx="27">
                  <c:v>48.6</c:v>
                </c:pt>
                <c:pt idx="28">
                  <c:v>50.3</c:v>
                </c:pt>
                <c:pt idx="29">
                  <c:v>53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'Apr18'!$C$4:$AG$4</c:f>
              <c:numCache>
                <c:formatCode>0.0</c:formatCode>
                <c:ptCount val="31"/>
                <c:pt idx="0">
                  <c:v>139.1</c:v>
                </c:pt>
                <c:pt idx="1">
                  <c:v>196.8</c:v>
                </c:pt>
                <c:pt idx="2">
                  <c:v>194.60000000000002</c:v>
                </c:pt>
                <c:pt idx="3">
                  <c:v>152.5</c:v>
                </c:pt>
                <c:pt idx="4">
                  <c:v>252.09999999999997</c:v>
                </c:pt>
                <c:pt idx="5">
                  <c:v>302.10000000000002</c:v>
                </c:pt>
                <c:pt idx="6">
                  <c:v>279.39999999999998</c:v>
                </c:pt>
                <c:pt idx="7">
                  <c:v>234.7</c:v>
                </c:pt>
                <c:pt idx="8">
                  <c:v>157.9</c:v>
                </c:pt>
                <c:pt idx="9">
                  <c:v>132.80000000000001</c:v>
                </c:pt>
                <c:pt idx="10">
                  <c:v>206.10000000000002</c:v>
                </c:pt>
                <c:pt idx="11">
                  <c:v>308.39999999999998</c:v>
                </c:pt>
                <c:pt idx="12">
                  <c:v>191.79999999999998</c:v>
                </c:pt>
                <c:pt idx="13">
                  <c:v>255.4</c:v>
                </c:pt>
                <c:pt idx="14">
                  <c:v>216.89999999999998</c:v>
                </c:pt>
                <c:pt idx="15">
                  <c:v>151.89999999999998</c:v>
                </c:pt>
                <c:pt idx="16">
                  <c:v>295.89999999999998</c:v>
                </c:pt>
                <c:pt idx="17">
                  <c:v>314</c:v>
                </c:pt>
                <c:pt idx="18">
                  <c:v>313.09999999999997</c:v>
                </c:pt>
                <c:pt idx="19">
                  <c:v>309.49999999999994</c:v>
                </c:pt>
                <c:pt idx="20">
                  <c:v>313.5</c:v>
                </c:pt>
                <c:pt idx="21">
                  <c:v>294.90000000000003</c:v>
                </c:pt>
                <c:pt idx="22">
                  <c:v>176.1</c:v>
                </c:pt>
                <c:pt idx="23">
                  <c:v>324.8</c:v>
                </c:pt>
                <c:pt idx="24">
                  <c:v>310.40000000000003</c:v>
                </c:pt>
                <c:pt idx="25">
                  <c:v>144.20000000000002</c:v>
                </c:pt>
                <c:pt idx="26">
                  <c:v>335</c:v>
                </c:pt>
                <c:pt idx="27">
                  <c:v>303.3</c:v>
                </c:pt>
                <c:pt idx="28">
                  <c:v>257</c:v>
                </c:pt>
                <c:pt idx="29">
                  <c:v>235.1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48029448"/>
        <c:axId val="748034936"/>
        <c:axId val="989397408"/>
      </c:bar3DChart>
      <c:catAx>
        <c:axId val="74802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4936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748034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29448"/>
        <c:crossesAt val="1"/>
        <c:crossBetween val="between"/>
      </c:valAx>
      <c:serAx>
        <c:axId val="98939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748034936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40920895733"/>
          <c:y val="0.18851585182404748"/>
          <c:w val="0.94955780921862076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'Apr18'!$C$54:$AG$54</c:f>
              <c:numCache>
                <c:formatCode>0.0</c:formatCode>
                <c:ptCount val="31"/>
                <c:pt idx="0">
                  <c:v>41.6</c:v>
                </c:pt>
                <c:pt idx="1">
                  <c:v>55.4</c:v>
                </c:pt>
                <c:pt idx="2">
                  <c:v>56.7</c:v>
                </c:pt>
                <c:pt idx="3">
                  <c:v>41.4</c:v>
                </c:pt>
                <c:pt idx="4">
                  <c:v>75.8</c:v>
                </c:pt>
                <c:pt idx="5">
                  <c:v>89.1</c:v>
                </c:pt>
                <c:pt idx="6">
                  <c:v>80.599999999999994</c:v>
                </c:pt>
                <c:pt idx="7">
                  <c:v>66.8</c:v>
                </c:pt>
                <c:pt idx="8">
                  <c:v>45</c:v>
                </c:pt>
                <c:pt idx="9">
                  <c:v>40.200000000000003</c:v>
                </c:pt>
                <c:pt idx="10">
                  <c:v>57.2</c:v>
                </c:pt>
                <c:pt idx="11">
                  <c:v>90.3</c:v>
                </c:pt>
                <c:pt idx="12">
                  <c:v>53.6</c:v>
                </c:pt>
                <c:pt idx="13">
                  <c:v>73.400000000000006</c:v>
                </c:pt>
                <c:pt idx="14">
                  <c:v>63.9</c:v>
                </c:pt>
                <c:pt idx="15">
                  <c:v>44.6</c:v>
                </c:pt>
                <c:pt idx="16">
                  <c:v>86.2</c:v>
                </c:pt>
                <c:pt idx="17">
                  <c:v>92.2</c:v>
                </c:pt>
                <c:pt idx="18">
                  <c:v>92</c:v>
                </c:pt>
                <c:pt idx="19">
                  <c:v>91.3</c:v>
                </c:pt>
                <c:pt idx="20">
                  <c:v>92.4</c:v>
                </c:pt>
                <c:pt idx="21">
                  <c:v>85.7</c:v>
                </c:pt>
                <c:pt idx="22">
                  <c:v>49.5</c:v>
                </c:pt>
                <c:pt idx="23">
                  <c:v>95.2</c:v>
                </c:pt>
                <c:pt idx="24">
                  <c:v>90.4</c:v>
                </c:pt>
                <c:pt idx="25">
                  <c:v>42.5</c:v>
                </c:pt>
                <c:pt idx="26">
                  <c:v>98.4</c:v>
                </c:pt>
                <c:pt idx="27">
                  <c:v>87.7</c:v>
                </c:pt>
                <c:pt idx="28">
                  <c:v>72.3</c:v>
                </c:pt>
                <c:pt idx="29">
                  <c:v>67.2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'Apr18'!$C$55:$AG$55</c:f>
              <c:numCache>
                <c:formatCode>0.0</c:formatCode>
                <c:ptCount val="31"/>
                <c:pt idx="0">
                  <c:v>40.4</c:v>
                </c:pt>
                <c:pt idx="1">
                  <c:v>54.6</c:v>
                </c:pt>
                <c:pt idx="2">
                  <c:v>55.6</c:v>
                </c:pt>
                <c:pt idx="3">
                  <c:v>41</c:v>
                </c:pt>
                <c:pt idx="4">
                  <c:v>73.599999999999994</c:v>
                </c:pt>
                <c:pt idx="5">
                  <c:v>86.7</c:v>
                </c:pt>
                <c:pt idx="6">
                  <c:v>80</c:v>
                </c:pt>
                <c:pt idx="7">
                  <c:v>66.099999999999994</c:v>
                </c:pt>
                <c:pt idx="8">
                  <c:v>44.3</c:v>
                </c:pt>
                <c:pt idx="9">
                  <c:v>36.700000000000003</c:v>
                </c:pt>
                <c:pt idx="10">
                  <c:v>56.5</c:v>
                </c:pt>
                <c:pt idx="11">
                  <c:v>89</c:v>
                </c:pt>
                <c:pt idx="12">
                  <c:v>52.8</c:v>
                </c:pt>
                <c:pt idx="13">
                  <c:v>72</c:v>
                </c:pt>
                <c:pt idx="14">
                  <c:v>62.3</c:v>
                </c:pt>
                <c:pt idx="15">
                  <c:v>43.6</c:v>
                </c:pt>
                <c:pt idx="16">
                  <c:v>84.5</c:v>
                </c:pt>
                <c:pt idx="17">
                  <c:v>90.1</c:v>
                </c:pt>
                <c:pt idx="18">
                  <c:v>89.9</c:v>
                </c:pt>
                <c:pt idx="19">
                  <c:v>88.9</c:v>
                </c:pt>
                <c:pt idx="20">
                  <c:v>90.1</c:v>
                </c:pt>
                <c:pt idx="21">
                  <c:v>84.4</c:v>
                </c:pt>
                <c:pt idx="22">
                  <c:v>48.7</c:v>
                </c:pt>
                <c:pt idx="23">
                  <c:v>93.6</c:v>
                </c:pt>
                <c:pt idx="24">
                  <c:v>89</c:v>
                </c:pt>
                <c:pt idx="25">
                  <c:v>41.5</c:v>
                </c:pt>
                <c:pt idx="26">
                  <c:v>96.4</c:v>
                </c:pt>
                <c:pt idx="27">
                  <c:v>86.9</c:v>
                </c:pt>
                <c:pt idx="28">
                  <c:v>71.7</c:v>
                </c:pt>
                <c:pt idx="29">
                  <c:v>66.099999999999994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'Apr18'!$C$56:$AG$56</c:f>
              <c:numCache>
                <c:formatCode>0.0</c:formatCode>
                <c:ptCount val="31"/>
                <c:pt idx="0">
                  <c:v>38.299999999999997</c:v>
                </c:pt>
                <c:pt idx="1">
                  <c:v>53.5</c:v>
                </c:pt>
                <c:pt idx="2">
                  <c:v>53.4</c:v>
                </c:pt>
                <c:pt idx="3">
                  <c:v>41.2</c:v>
                </c:pt>
                <c:pt idx="4">
                  <c:v>68.7</c:v>
                </c:pt>
                <c:pt idx="5">
                  <c:v>80.400000000000006</c:v>
                </c:pt>
                <c:pt idx="6">
                  <c:v>75.8</c:v>
                </c:pt>
                <c:pt idx="7">
                  <c:v>64.5</c:v>
                </c:pt>
                <c:pt idx="8">
                  <c:v>43.8</c:v>
                </c:pt>
                <c:pt idx="9">
                  <c:v>34.700000000000003</c:v>
                </c:pt>
                <c:pt idx="10">
                  <c:v>56.2</c:v>
                </c:pt>
                <c:pt idx="11">
                  <c:v>83.1</c:v>
                </c:pt>
                <c:pt idx="12">
                  <c:v>52.3</c:v>
                </c:pt>
                <c:pt idx="13">
                  <c:v>69.599999999999994</c:v>
                </c:pt>
                <c:pt idx="14">
                  <c:v>58.6</c:v>
                </c:pt>
                <c:pt idx="15">
                  <c:v>42.5</c:v>
                </c:pt>
                <c:pt idx="16">
                  <c:v>79.099999999999994</c:v>
                </c:pt>
                <c:pt idx="17">
                  <c:v>83.7</c:v>
                </c:pt>
                <c:pt idx="18">
                  <c:v>83.5</c:v>
                </c:pt>
                <c:pt idx="19">
                  <c:v>82.6</c:v>
                </c:pt>
                <c:pt idx="20">
                  <c:v>83.7</c:v>
                </c:pt>
                <c:pt idx="21">
                  <c:v>79.400000000000006</c:v>
                </c:pt>
                <c:pt idx="22">
                  <c:v>48.7</c:v>
                </c:pt>
                <c:pt idx="23">
                  <c:v>87.2</c:v>
                </c:pt>
                <c:pt idx="24">
                  <c:v>83.4</c:v>
                </c:pt>
                <c:pt idx="25">
                  <c:v>40.4</c:v>
                </c:pt>
                <c:pt idx="26">
                  <c:v>89.7</c:v>
                </c:pt>
                <c:pt idx="27">
                  <c:v>83.8</c:v>
                </c:pt>
                <c:pt idx="28">
                  <c:v>70.599999999999994</c:v>
                </c:pt>
                <c:pt idx="29">
                  <c:v>64.2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'Apr18'!$C$57:$AG$57</c:f>
              <c:numCache>
                <c:formatCode>0.0</c:formatCode>
                <c:ptCount val="31"/>
                <c:pt idx="0">
                  <c:v>18.8</c:v>
                </c:pt>
                <c:pt idx="1">
                  <c:v>33.299999999999997</c:v>
                </c:pt>
                <c:pt idx="2">
                  <c:v>28.9</c:v>
                </c:pt>
                <c:pt idx="3">
                  <c:v>28.9</c:v>
                </c:pt>
                <c:pt idx="4">
                  <c:v>34</c:v>
                </c:pt>
                <c:pt idx="5">
                  <c:v>45.9</c:v>
                </c:pt>
                <c:pt idx="6">
                  <c:v>43</c:v>
                </c:pt>
                <c:pt idx="7">
                  <c:v>37.299999999999997</c:v>
                </c:pt>
                <c:pt idx="8">
                  <c:v>24.8</c:v>
                </c:pt>
                <c:pt idx="9">
                  <c:v>21.2</c:v>
                </c:pt>
                <c:pt idx="10">
                  <c:v>36.200000000000003</c:v>
                </c:pt>
                <c:pt idx="11">
                  <c:v>46</c:v>
                </c:pt>
                <c:pt idx="12">
                  <c:v>33.1</c:v>
                </c:pt>
                <c:pt idx="13">
                  <c:v>40.4</c:v>
                </c:pt>
                <c:pt idx="14">
                  <c:v>32.1</c:v>
                </c:pt>
                <c:pt idx="15">
                  <c:v>21.2</c:v>
                </c:pt>
                <c:pt idx="16">
                  <c:v>46.1</c:v>
                </c:pt>
                <c:pt idx="17">
                  <c:v>48</c:v>
                </c:pt>
                <c:pt idx="18">
                  <c:v>47.7</c:v>
                </c:pt>
                <c:pt idx="19">
                  <c:v>46.7</c:v>
                </c:pt>
                <c:pt idx="20">
                  <c:v>47.3</c:v>
                </c:pt>
                <c:pt idx="21">
                  <c:v>45.4</c:v>
                </c:pt>
                <c:pt idx="22">
                  <c:v>29.2</c:v>
                </c:pt>
                <c:pt idx="23">
                  <c:v>48.8</c:v>
                </c:pt>
                <c:pt idx="24">
                  <c:v>47.6</c:v>
                </c:pt>
                <c:pt idx="25">
                  <c:v>19.8</c:v>
                </c:pt>
                <c:pt idx="26">
                  <c:v>50.5</c:v>
                </c:pt>
                <c:pt idx="27">
                  <c:v>44.9</c:v>
                </c:pt>
                <c:pt idx="28">
                  <c:v>42.4</c:v>
                </c:pt>
                <c:pt idx="29">
                  <c:v>37.6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038072"/>
        <c:axId val="748036896"/>
      </c:barChart>
      <c:catAx>
        <c:axId val="74803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6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8036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8072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65235952987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Mai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'Mai18'!$C$3:$AG$3</c:f>
              <c:numCache>
                <c:formatCode>0.0</c:formatCode>
                <c:ptCount val="31"/>
                <c:pt idx="0">
                  <c:v>52.6</c:v>
                </c:pt>
                <c:pt idx="1">
                  <c:v>53</c:v>
                </c:pt>
                <c:pt idx="2">
                  <c:v>15.1</c:v>
                </c:pt>
                <c:pt idx="3">
                  <c:v>47.4</c:v>
                </c:pt>
                <c:pt idx="4">
                  <c:v>51.2</c:v>
                </c:pt>
                <c:pt idx="5">
                  <c:v>43.2</c:v>
                </c:pt>
                <c:pt idx="6">
                  <c:v>47</c:v>
                </c:pt>
                <c:pt idx="7">
                  <c:v>51.6</c:v>
                </c:pt>
                <c:pt idx="8">
                  <c:v>52.2</c:v>
                </c:pt>
                <c:pt idx="9">
                  <c:v>16.8</c:v>
                </c:pt>
                <c:pt idx="10">
                  <c:v>47.7</c:v>
                </c:pt>
                <c:pt idx="11">
                  <c:v>48.8</c:v>
                </c:pt>
                <c:pt idx="12">
                  <c:v>6.9</c:v>
                </c:pt>
                <c:pt idx="13">
                  <c:v>53</c:v>
                </c:pt>
                <c:pt idx="14">
                  <c:v>53</c:v>
                </c:pt>
                <c:pt idx="15">
                  <c:v>53</c:v>
                </c:pt>
                <c:pt idx="16">
                  <c:v>53</c:v>
                </c:pt>
                <c:pt idx="17">
                  <c:v>50</c:v>
                </c:pt>
                <c:pt idx="18">
                  <c:v>52.5</c:v>
                </c:pt>
                <c:pt idx="19">
                  <c:v>53</c:v>
                </c:pt>
                <c:pt idx="20">
                  <c:v>53</c:v>
                </c:pt>
                <c:pt idx="21">
                  <c:v>52.7</c:v>
                </c:pt>
                <c:pt idx="22">
                  <c:v>53</c:v>
                </c:pt>
                <c:pt idx="23">
                  <c:v>38</c:v>
                </c:pt>
                <c:pt idx="24">
                  <c:v>52.2</c:v>
                </c:pt>
                <c:pt idx="25">
                  <c:v>51.7</c:v>
                </c:pt>
                <c:pt idx="26">
                  <c:v>52.6</c:v>
                </c:pt>
                <c:pt idx="27">
                  <c:v>53</c:v>
                </c:pt>
                <c:pt idx="28">
                  <c:v>53</c:v>
                </c:pt>
                <c:pt idx="29">
                  <c:v>52.6</c:v>
                </c:pt>
                <c:pt idx="30">
                  <c:v>52.9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'Mai18'!$C$4:$AG$4</c:f>
              <c:numCache>
                <c:formatCode>0.0</c:formatCode>
                <c:ptCount val="31"/>
                <c:pt idx="0">
                  <c:v>202.7</c:v>
                </c:pt>
                <c:pt idx="1">
                  <c:v>140.39999999999998</c:v>
                </c:pt>
                <c:pt idx="2">
                  <c:v>62.099999999999994</c:v>
                </c:pt>
                <c:pt idx="3">
                  <c:v>118.2</c:v>
                </c:pt>
                <c:pt idx="4">
                  <c:v>305.59999999999997</c:v>
                </c:pt>
                <c:pt idx="5">
                  <c:v>332.50000000000006</c:v>
                </c:pt>
                <c:pt idx="6">
                  <c:v>268.5</c:v>
                </c:pt>
                <c:pt idx="7">
                  <c:v>318.3</c:v>
                </c:pt>
                <c:pt idx="8">
                  <c:v>277.10000000000002</c:v>
                </c:pt>
                <c:pt idx="9">
                  <c:v>62.2</c:v>
                </c:pt>
                <c:pt idx="10">
                  <c:v>344.29999999999995</c:v>
                </c:pt>
                <c:pt idx="11">
                  <c:v>301.39999999999998</c:v>
                </c:pt>
                <c:pt idx="12">
                  <c:v>46.5</c:v>
                </c:pt>
                <c:pt idx="13">
                  <c:v>179.79999999999998</c:v>
                </c:pt>
                <c:pt idx="14">
                  <c:v>140.19999999999999</c:v>
                </c:pt>
                <c:pt idx="15">
                  <c:v>152.4</c:v>
                </c:pt>
                <c:pt idx="16">
                  <c:v>202.4</c:v>
                </c:pt>
                <c:pt idx="17">
                  <c:v>359</c:v>
                </c:pt>
                <c:pt idx="18">
                  <c:v>229.2</c:v>
                </c:pt>
                <c:pt idx="19">
                  <c:v>252.2</c:v>
                </c:pt>
                <c:pt idx="20">
                  <c:v>319.79999999999995</c:v>
                </c:pt>
                <c:pt idx="21">
                  <c:v>275.20000000000005</c:v>
                </c:pt>
                <c:pt idx="22">
                  <c:v>255.7</c:v>
                </c:pt>
                <c:pt idx="23">
                  <c:v>288.3</c:v>
                </c:pt>
                <c:pt idx="24">
                  <c:v>350.29999999999995</c:v>
                </c:pt>
                <c:pt idx="25">
                  <c:v>272.8</c:v>
                </c:pt>
                <c:pt idx="26">
                  <c:v>255.60000000000002</c:v>
                </c:pt>
                <c:pt idx="27">
                  <c:v>295</c:v>
                </c:pt>
                <c:pt idx="28">
                  <c:v>225.9</c:v>
                </c:pt>
                <c:pt idx="29">
                  <c:v>282.5</c:v>
                </c:pt>
                <c:pt idx="30">
                  <c:v>244.29999999999998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48037288"/>
        <c:axId val="748032584"/>
        <c:axId val="989397832"/>
      </c:bar3DChart>
      <c:catAx>
        <c:axId val="74803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258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748032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7288"/>
        <c:crossesAt val="1"/>
        <c:crossBetween val="between"/>
      </c:valAx>
      <c:serAx>
        <c:axId val="989397832"/>
        <c:scaling>
          <c:orientation val="minMax"/>
        </c:scaling>
        <c:delete val="1"/>
        <c:axPos val="b"/>
        <c:majorTickMark val="out"/>
        <c:minorTickMark val="none"/>
        <c:tickLblPos val="nextTo"/>
        <c:crossAx val="74803258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40920895733"/>
          <c:y val="0.18851585182404748"/>
          <c:w val="0.94955780921862076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18206069287308E-2"/>
          <c:y val="0.10546895116605981"/>
          <c:w val="0.80069964245334113"/>
          <c:h val="0.703126341107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'Jul14'!$A$56</c:f>
              <c:strCache>
                <c:ptCount val="1"/>
                <c:pt idx="0">
                  <c:v>WR1 MZH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'Mai18'!$C$54:$AG$54</c:f>
              <c:numCache>
                <c:formatCode>0.0</c:formatCode>
                <c:ptCount val="31"/>
                <c:pt idx="0">
                  <c:v>59.2</c:v>
                </c:pt>
                <c:pt idx="1">
                  <c:v>40.799999999999997</c:v>
                </c:pt>
                <c:pt idx="2">
                  <c:v>17.899999999999999</c:v>
                </c:pt>
                <c:pt idx="3">
                  <c:v>34.5</c:v>
                </c:pt>
                <c:pt idx="4">
                  <c:v>91.4</c:v>
                </c:pt>
                <c:pt idx="5">
                  <c:v>97.5</c:v>
                </c:pt>
                <c:pt idx="6">
                  <c:v>75</c:v>
                </c:pt>
                <c:pt idx="7">
                  <c:v>92.8</c:v>
                </c:pt>
                <c:pt idx="8">
                  <c:v>81.2</c:v>
                </c:pt>
                <c:pt idx="9">
                  <c:v>18.3</c:v>
                </c:pt>
                <c:pt idx="10">
                  <c:v>99.4</c:v>
                </c:pt>
                <c:pt idx="11">
                  <c:v>85.2</c:v>
                </c:pt>
                <c:pt idx="12">
                  <c:v>13.5</c:v>
                </c:pt>
                <c:pt idx="13">
                  <c:v>52.2</c:v>
                </c:pt>
                <c:pt idx="14">
                  <c:v>41.5</c:v>
                </c:pt>
                <c:pt idx="15">
                  <c:v>44.7</c:v>
                </c:pt>
                <c:pt idx="16">
                  <c:v>58.9</c:v>
                </c:pt>
                <c:pt idx="17">
                  <c:v>105</c:v>
                </c:pt>
                <c:pt idx="18">
                  <c:v>63.9</c:v>
                </c:pt>
                <c:pt idx="19">
                  <c:v>70.599999999999994</c:v>
                </c:pt>
                <c:pt idx="20">
                  <c:v>93.2</c:v>
                </c:pt>
                <c:pt idx="21">
                  <c:v>77.400000000000006</c:v>
                </c:pt>
                <c:pt idx="22">
                  <c:v>74.7</c:v>
                </c:pt>
                <c:pt idx="23">
                  <c:v>86.3</c:v>
                </c:pt>
                <c:pt idx="24">
                  <c:v>103.7</c:v>
                </c:pt>
                <c:pt idx="25">
                  <c:v>76.900000000000006</c:v>
                </c:pt>
                <c:pt idx="26">
                  <c:v>76.2</c:v>
                </c:pt>
                <c:pt idx="27">
                  <c:v>84.8</c:v>
                </c:pt>
                <c:pt idx="28">
                  <c:v>68.400000000000006</c:v>
                </c:pt>
                <c:pt idx="29">
                  <c:v>80.5</c:v>
                </c:pt>
                <c:pt idx="30">
                  <c:v>69.400000000000006</c:v>
                </c:pt>
              </c:numCache>
            </c:numRef>
          </c:val>
        </c:ser>
        <c:ser>
          <c:idx val="1"/>
          <c:order val="1"/>
          <c:tx>
            <c:strRef>
              <c:f>'Jul14'!$A$57</c:f>
              <c:strCache>
                <c:ptCount val="1"/>
                <c:pt idx="0">
                  <c:v>WR2 MZH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'Mai18'!$C$55:$AG$55</c:f>
              <c:numCache>
                <c:formatCode>0.0</c:formatCode>
                <c:ptCount val="31"/>
                <c:pt idx="0">
                  <c:v>58.2</c:v>
                </c:pt>
                <c:pt idx="1">
                  <c:v>40</c:v>
                </c:pt>
                <c:pt idx="2">
                  <c:v>17.5</c:v>
                </c:pt>
                <c:pt idx="3">
                  <c:v>33.799999999999997</c:v>
                </c:pt>
                <c:pt idx="4">
                  <c:v>89.5</c:v>
                </c:pt>
                <c:pt idx="5">
                  <c:v>95.3</c:v>
                </c:pt>
                <c:pt idx="6">
                  <c:v>74.7</c:v>
                </c:pt>
                <c:pt idx="7">
                  <c:v>90.7</c:v>
                </c:pt>
                <c:pt idx="8">
                  <c:v>78.400000000000006</c:v>
                </c:pt>
                <c:pt idx="9">
                  <c:v>17.7</c:v>
                </c:pt>
                <c:pt idx="10">
                  <c:v>98.5</c:v>
                </c:pt>
                <c:pt idx="11">
                  <c:v>84</c:v>
                </c:pt>
                <c:pt idx="12">
                  <c:v>13.2</c:v>
                </c:pt>
                <c:pt idx="13">
                  <c:v>51.3</c:v>
                </c:pt>
                <c:pt idx="14">
                  <c:v>40.6</c:v>
                </c:pt>
                <c:pt idx="15">
                  <c:v>43.7</c:v>
                </c:pt>
                <c:pt idx="16">
                  <c:v>57.2</c:v>
                </c:pt>
                <c:pt idx="17">
                  <c:v>102.9</c:v>
                </c:pt>
                <c:pt idx="18">
                  <c:v>63.4</c:v>
                </c:pt>
                <c:pt idx="19">
                  <c:v>69.900000000000006</c:v>
                </c:pt>
                <c:pt idx="20">
                  <c:v>92.2</c:v>
                </c:pt>
                <c:pt idx="21">
                  <c:v>76.900000000000006</c:v>
                </c:pt>
                <c:pt idx="22">
                  <c:v>74</c:v>
                </c:pt>
                <c:pt idx="23">
                  <c:v>83</c:v>
                </c:pt>
                <c:pt idx="24">
                  <c:v>101.5</c:v>
                </c:pt>
                <c:pt idx="25">
                  <c:v>76.2</c:v>
                </c:pt>
                <c:pt idx="26">
                  <c:v>74.900000000000006</c:v>
                </c:pt>
                <c:pt idx="27">
                  <c:v>83.8</c:v>
                </c:pt>
                <c:pt idx="28">
                  <c:v>65.900000000000006</c:v>
                </c:pt>
                <c:pt idx="29">
                  <c:v>79.900000000000006</c:v>
                </c:pt>
                <c:pt idx="30">
                  <c:v>68.7</c:v>
                </c:pt>
              </c:numCache>
            </c:numRef>
          </c:val>
        </c:ser>
        <c:ser>
          <c:idx val="2"/>
          <c:order val="2"/>
          <c:tx>
            <c:strRef>
              <c:f>'Jul14'!$A$58</c:f>
              <c:strCache>
                <c:ptCount val="1"/>
                <c:pt idx="0">
                  <c:v>WR3 MZH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'Mai18'!$C$56:$AG$56</c:f>
              <c:numCache>
                <c:formatCode>0.0</c:formatCode>
                <c:ptCount val="31"/>
                <c:pt idx="0">
                  <c:v>57.1</c:v>
                </c:pt>
                <c:pt idx="1">
                  <c:v>39.4</c:v>
                </c:pt>
                <c:pt idx="2">
                  <c:v>17.399999999999999</c:v>
                </c:pt>
                <c:pt idx="3">
                  <c:v>33.200000000000003</c:v>
                </c:pt>
                <c:pt idx="4">
                  <c:v>84.3</c:v>
                </c:pt>
                <c:pt idx="5">
                  <c:v>90.4</c:v>
                </c:pt>
                <c:pt idx="6">
                  <c:v>74.8</c:v>
                </c:pt>
                <c:pt idx="7">
                  <c:v>85.2</c:v>
                </c:pt>
                <c:pt idx="8">
                  <c:v>74.3</c:v>
                </c:pt>
                <c:pt idx="9">
                  <c:v>17.399999999999999</c:v>
                </c:pt>
                <c:pt idx="10">
                  <c:v>94</c:v>
                </c:pt>
                <c:pt idx="11">
                  <c:v>83.9</c:v>
                </c:pt>
                <c:pt idx="12">
                  <c:v>13</c:v>
                </c:pt>
                <c:pt idx="13">
                  <c:v>50.6</c:v>
                </c:pt>
                <c:pt idx="14">
                  <c:v>39</c:v>
                </c:pt>
                <c:pt idx="15">
                  <c:v>42.5</c:v>
                </c:pt>
                <c:pt idx="16">
                  <c:v>55.5</c:v>
                </c:pt>
                <c:pt idx="17">
                  <c:v>97.7</c:v>
                </c:pt>
                <c:pt idx="18">
                  <c:v>63.8</c:v>
                </c:pt>
                <c:pt idx="19">
                  <c:v>70</c:v>
                </c:pt>
                <c:pt idx="20">
                  <c:v>88.5</c:v>
                </c:pt>
                <c:pt idx="21">
                  <c:v>76.3</c:v>
                </c:pt>
                <c:pt idx="22">
                  <c:v>72.5</c:v>
                </c:pt>
                <c:pt idx="23">
                  <c:v>78.400000000000006</c:v>
                </c:pt>
                <c:pt idx="24">
                  <c:v>94.6</c:v>
                </c:pt>
                <c:pt idx="25">
                  <c:v>75.599999999999994</c:v>
                </c:pt>
                <c:pt idx="26">
                  <c:v>70.7</c:v>
                </c:pt>
                <c:pt idx="27">
                  <c:v>82.4</c:v>
                </c:pt>
                <c:pt idx="28">
                  <c:v>61.6</c:v>
                </c:pt>
                <c:pt idx="29" formatCode="General">
                  <c:v>76.8</c:v>
                </c:pt>
                <c:pt idx="30">
                  <c:v>68.099999999999994</c:v>
                </c:pt>
              </c:numCache>
            </c:numRef>
          </c:val>
        </c:ser>
        <c:ser>
          <c:idx val="3"/>
          <c:order val="3"/>
          <c:tx>
            <c:strRef>
              <c:f>'Jul14'!$A$59</c:f>
              <c:strCache>
                <c:ptCount val="1"/>
                <c:pt idx="0">
                  <c:v>WR4 Kindergarten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'Mai18'!$C$57:$AG$57</c:f>
              <c:numCache>
                <c:formatCode>0.0</c:formatCode>
                <c:ptCount val="31"/>
                <c:pt idx="0">
                  <c:v>28.2</c:v>
                </c:pt>
                <c:pt idx="1">
                  <c:v>20.2</c:v>
                </c:pt>
                <c:pt idx="2">
                  <c:v>9.3000000000000007</c:v>
                </c:pt>
                <c:pt idx="3">
                  <c:v>16.7</c:v>
                </c:pt>
                <c:pt idx="4">
                  <c:v>40.4</c:v>
                </c:pt>
                <c:pt idx="5">
                  <c:v>49.3</c:v>
                </c:pt>
                <c:pt idx="6">
                  <c:v>44</c:v>
                </c:pt>
                <c:pt idx="7">
                  <c:v>49.6</c:v>
                </c:pt>
                <c:pt idx="8">
                  <c:v>43.2</c:v>
                </c:pt>
                <c:pt idx="9">
                  <c:v>8.8000000000000007</c:v>
                </c:pt>
                <c:pt idx="10">
                  <c:v>52.4</c:v>
                </c:pt>
                <c:pt idx="11">
                  <c:v>48.3</c:v>
                </c:pt>
                <c:pt idx="12">
                  <c:v>6.8</c:v>
                </c:pt>
                <c:pt idx="13">
                  <c:v>25.7</c:v>
                </c:pt>
                <c:pt idx="14">
                  <c:v>19.100000000000001</c:v>
                </c:pt>
                <c:pt idx="15">
                  <c:v>21.5</c:v>
                </c:pt>
                <c:pt idx="16">
                  <c:v>30.8</c:v>
                </c:pt>
                <c:pt idx="17">
                  <c:v>53.4</c:v>
                </c:pt>
                <c:pt idx="18">
                  <c:v>38.1</c:v>
                </c:pt>
                <c:pt idx="19">
                  <c:v>41.7</c:v>
                </c:pt>
                <c:pt idx="20">
                  <c:v>45.9</c:v>
                </c:pt>
                <c:pt idx="21">
                  <c:v>44.6</c:v>
                </c:pt>
                <c:pt idx="22">
                  <c:v>34.5</c:v>
                </c:pt>
                <c:pt idx="23">
                  <c:v>40.6</c:v>
                </c:pt>
                <c:pt idx="24">
                  <c:v>50.499999999999993</c:v>
                </c:pt>
                <c:pt idx="25">
                  <c:v>44.099999999999994</c:v>
                </c:pt>
                <c:pt idx="26">
                  <c:v>33.800000000000011</c:v>
                </c:pt>
                <c:pt idx="27">
                  <c:v>44</c:v>
                </c:pt>
                <c:pt idx="28">
                  <c:v>30</c:v>
                </c:pt>
                <c:pt idx="29">
                  <c:v>45.300000000000011</c:v>
                </c:pt>
                <c:pt idx="30">
                  <c:v>38.099999999999966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037680"/>
        <c:axId val="748033368"/>
      </c:barChart>
      <c:catAx>
        <c:axId val="74803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3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8033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03768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775812293680243"/>
          <c:y val="0.28700945992022897"/>
          <c:w val="0.99045765235952987"/>
          <c:h val="0.6374630286017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CH"/>
              <a:t>50.4 kWp + 8 kWp PV-Anlagen am Bach 
Stromproduktion Juni 2018</a:t>
            </a:r>
          </a:p>
        </c:rich>
      </c:tx>
      <c:layout>
        <c:manualLayout>
          <c:xMode val="edge"/>
          <c:yMode val="edge"/>
          <c:x val="0.31381127901418637"/>
          <c:y val="4.9088331726681513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100"/>
      <c:rotY val="12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664372227540864E-2"/>
          <c:y val="0.23842917251051893"/>
          <c:w val="0.71765764896745976"/>
          <c:h val="0.6956521739130434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'Jul14'!$A$5</c:f>
              <c:strCache>
                <c:ptCount val="1"/>
                <c:pt idx="0">
                  <c:v>Tageshöchst (kWh)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'Jun18'!$C$3:$AG$3</c:f>
              <c:numCache>
                <c:formatCode>0.0</c:formatCode>
                <c:ptCount val="31"/>
                <c:pt idx="0">
                  <c:v>53</c:v>
                </c:pt>
                <c:pt idx="1">
                  <c:v>48.5</c:v>
                </c:pt>
                <c:pt idx="2">
                  <c:v>47.2</c:v>
                </c:pt>
                <c:pt idx="3">
                  <c:v>49.1</c:v>
                </c:pt>
                <c:pt idx="4">
                  <c:v>52.9</c:v>
                </c:pt>
                <c:pt idx="5">
                  <c:v>53</c:v>
                </c:pt>
                <c:pt idx="6">
                  <c:v>52.9</c:v>
                </c:pt>
                <c:pt idx="7">
                  <c:v>49.2</c:v>
                </c:pt>
                <c:pt idx="8">
                  <c:v>53</c:v>
                </c:pt>
                <c:pt idx="9">
                  <c:v>52.7</c:v>
                </c:pt>
                <c:pt idx="10">
                  <c:v>51.9</c:v>
                </c:pt>
                <c:pt idx="11">
                  <c:v>52.7</c:v>
                </c:pt>
                <c:pt idx="12">
                  <c:v>18.100000000000001</c:v>
                </c:pt>
                <c:pt idx="13">
                  <c:v>53</c:v>
                </c:pt>
                <c:pt idx="14">
                  <c:v>53</c:v>
                </c:pt>
                <c:pt idx="15">
                  <c:v>47.8</c:v>
                </c:pt>
                <c:pt idx="16">
                  <c:v>53</c:v>
                </c:pt>
                <c:pt idx="17">
                  <c:v>52.7</c:v>
                </c:pt>
                <c:pt idx="18">
                  <c:v>45.1</c:v>
                </c:pt>
                <c:pt idx="19">
                  <c:v>42.8</c:v>
                </c:pt>
                <c:pt idx="20">
                  <c:v>52.2</c:v>
                </c:pt>
                <c:pt idx="21">
                  <c:v>47.3</c:v>
                </c:pt>
                <c:pt idx="22">
                  <c:v>46</c:v>
                </c:pt>
                <c:pt idx="23">
                  <c:v>53</c:v>
                </c:pt>
                <c:pt idx="24">
                  <c:v>50.1</c:v>
                </c:pt>
                <c:pt idx="25">
                  <c:v>44.7</c:v>
                </c:pt>
                <c:pt idx="26">
                  <c:v>52.9</c:v>
                </c:pt>
                <c:pt idx="27">
                  <c:v>52.9</c:v>
                </c:pt>
                <c:pt idx="28">
                  <c:v>50.3</c:v>
                </c:pt>
                <c:pt idx="29">
                  <c:v>42.9</c:v>
                </c:pt>
              </c:numCache>
            </c:numRef>
          </c:val>
        </c:ser>
        <c:ser>
          <c:idx val="1"/>
          <c:order val="1"/>
          <c:tx>
            <c:strRef>
              <c:f>'Jul14'!$A$6</c:f>
              <c:strCache>
                <c:ptCount val="1"/>
                <c:pt idx="0">
                  <c:v>PV Produktion (kWh)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'Jun18'!$C$4:$AG$4</c:f>
              <c:numCache>
                <c:formatCode>0.0</c:formatCode>
                <c:ptCount val="31"/>
                <c:pt idx="0">
                  <c:v>238.70000000000002</c:v>
                </c:pt>
                <c:pt idx="1">
                  <c:v>358.8</c:v>
                </c:pt>
                <c:pt idx="2">
                  <c:v>286.10000000000002</c:v>
                </c:pt>
                <c:pt idx="3">
                  <c:v>207.10000000000002</c:v>
                </c:pt>
                <c:pt idx="4">
                  <c:v>318.7</c:v>
                </c:pt>
                <c:pt idx="5">
                  <c:v>250.50000000000006</c:v>
                </c:pt>
                <c:pt idx="6">
                  <c:v>303.69999999999993</c:v>
                </c:pt>
                <c:pt idx="7">
                  <c:v>154.29999999999998</c:v>
                </c:pt>
                <c:pt idx="8">
                  <c:v>288.60000000000002</c:v>
                </c:pt>
                <c:pt idx="9">
                  <c:v>249.89999999999998</c:v>
                </c:pt>
                <c:pt idx="10">
                  <c:v>188.9</c:v>
                </c:pt>
                <c:pt idx="11">
                  <c:v>125.79999999999998</c:v>
                </c:pt>
                <c:pt idx="12">
                  <c:v>96.399999999999991</c:v>
                </c:pt>
                <c:pt idx="13">
                  <c:v>355.20000000000005</c:v>
                </c:pt>
                <c:pt idx="14">
                  <c:v>354.1</c:v>
                </c:pt>
                <c:pt idx="15">
                  <c:v>351.09999999999997</c:v>
                </c:pt>
                <c:pt idx="16">
                  <c:v>248.2</c:v>
                </c:pt>
                <c:pt idx="17">
                  <c:v>346.8</c:v>
                </c:pt>
                <c:pt idx="18">
                  <c:v>367.5</c:v>
                </c:pt>
                <c:pt idx="19">
                  <c:v>357.1</c:v>
                </c:pt>
                <c:pt idx="20">
                  <c:v>337.5</c:v>
                </c:pt>
                <c:pt idx="21">
                  <c:v>385.90000000000003</c:v>
                </c:pt>
                <c:pt idx="22">
                  <c:v>380.8</c:v>
                </c:pt>
                <c:pt idx="23">
                  <c:v>304.8</c:v>
                </c:pt>
                <c:pt idx="24">
                  <c:v>373.40000000000003</c:v>
                </c:pt>
                <c:pt idx="25">
                  <c:v>371.9</c:v>
                </c:pt>
                <c:pt idx="26">
                  <c:v>352.59999999999997</c:v>
                </c:pt>
                <c:pt idx="27">
                  <c:v>353.09999999999997</c:v>
                </c:pt>
                <c:pt idx="28">
                  <c:v>357.20000000000005</c:v>
                </c:pt>
                <c:pt idx="29">
                  <c:v>350.3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5004384"/>
        <c:axId val="1008890704"/>
        <c:axId val="989400376"/>
      </c:bar3DChart>
      <c:catAx>
        <c:axId val="10050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8890704"/>
        <c:crossesAt val="0"/>
        <c:auto val="1"/>
        <c:lblAlgn val="ctr"/>
        <c:lblOffset val="100"/>
        <c:tickLblSkip val="1"/>
        <c:tickMarkSkip val="1"/>
        <c:noMultiLvlLbl val="1"/>
      </c:catAx>
      <c:valAx>
        <c:axId val="100889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05004384"/>
        <c:crossesAt val="1"/>
        <c:crossBetween val="between"/>
      </c:valAx>
      <c:serAx>
        <c:axId val="989400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08890704"/>
        <c:crossesAt val="0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436340920895733"/>
          <c:y val="0.18851585182404748"/>
          <c:w val="0.94955780921862076"/>
          <c:h val="0.2686891996030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51" footer="0.51180555555555551"/>
    <c:pageSetup paperSize="9" firstPageNumber="0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4.xml"/><Relationship Id="rId1" Type="http://schemas.openxmlformats.org/officeDocument/2006/relationships/chart" Target="../charts/chart203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0.xml"/><Relationship Id="rId1" Type="http://schemas.openxmlformats.org/officeDocument/2006/relationships/chart" Target="../charts/chart20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4.xml"/><Relationship Id="rId1" Type="http://schemas.openxmlformats.org/officeDocument/2006/relationships/chart" Target="../charts/chart213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6.xml"/><Relationship Id="rId1" Type="http://schemas.openxmlformats.org/officeDocument/2006/relationships/chart" Target="../charts/chart215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2.xml"/><Relationship Id="rId1" Type="http://schemas.openxmlformats.org/officeDocument/2006/relationships/chart" Target="../charts/chart221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8.xml"/><Relationship Id="rId1" Type="http://schemas.openxmlformats.org/officeDocument/2006/relationships/chart" Target="../charts/chart227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4.xml"/><Relationship Id="rId1" Type="http://schemas.openxmlformats.org/officeDocument/2006/relationships/chart" Target="../charts/chart233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0.xml"/><Relationship Id="rId1" Type="http://schemas.openxmlformats.org/officeDocument/2006/relationships/chart" Target="../charts/chart239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6.xml"/><Relationship Id="rId1" Type="http://schemas.openxmlformats.org/officeDocument/2006/relationships/chart" Target="../charts/chart245.xml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2.xml"/><Relationship Id="rId1" Type="http://schemas.openxmlformats.org/officeDocument/2006/relationships/chart" Target="../charts/chart251.xml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8.xml"/><Relationship Id="rId1" Type="http://schemas.openxmlformats.org/officeDocument/2006/relationships/chart" Target="../charts/chart25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4.xml"/><Relationship Id="rId1" Type="http://schemas.openxmlformats.org/officeDocument/2006/relationships/chart" Target="../charts/chart26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8.xml"/><Relationship Id="rId1" Type="http://schemas.openxmlformats.org/officeDocument/2006/relationships/chart" Target="../charts/chart1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32</xdr:col>
      <xdr:colOff>0</xdr:colOff>
      <xdr:row>49</xdr:row>
      <xdr:rowOff>144780</xdr:rowOff>
    </xdr:to>
    <xdr:graphicFrame macro="">
      <xdr:nvGraphicFramePr>
        <xdr:cNvPr id="2693653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51</xdr:row>
      <xdr:rowOff>68580</xdr:rowOff>
    </xdr:from>
    <xdr:to>
      <xdr:col>32</xdr:col>
      <xdr:colOff>7620</xdr:colOff>
      <xdr:row>69</xdr:row>
      <xdr:rowOff>121920</xdr:rowOff>
    </xdr:to>
    <xdr:graphicFrame macro="">
      <xdr:nvGraphicFramePr>
        <xdr:cNvPr id="26936540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32</xdr:col>
      <xdr:colOff>0</xdr:colOff>
      <xdr:row>89</xdr:row>
      <xdr:rowOff>60960</xdr:rowOff>
    </xdr:to>
    <xdr:graphicFrame macro="">
      <xdr:nvGraphicFramePr>
        <xdr:cNvPr id="26936541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91</xdr:row>
      <xdr:rowOff>0</xdr:rowOff>
    </xdr:from>
    <xdr:to>
      <xdr:col>32</xdr:col>
      <xdr:colOff>7620</xdr:colOff>
      <xdr:row>109</xdr:row>
      <xdr:rowOff>68580</xdr:rowOff>
    </xdr:to>
    <xdr:graphicFrame macro="">
      <xdr:nvGraphicFramePr>
        <xdr:cNvPr id="26936542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158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158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1432560</xdr:colOff>
      <xdr:row>8</xdr:row>
      <xdr:rowOff>68580</xdr:rowOff>
    </xdr:from>
    <xdr:to>
      <xdr:col>25</xdr:col>
      <xdr:colOff>60960</xdr:colOff>
      <xdr:row>50</xdr:row>
      <xdr:rowOff>60960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53340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53340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260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260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362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363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25</xdr:col>
      <xdr:colOff>68580</xdr:colOff>
      <xdr:row>74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25</xdr:col>
      <xdr:colOff>68580</xdr:colOff>
      <xdr:row>74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25</xdr:col>
      <xdr:colOff>68580</xdr:colOff>
      <xdr:row>74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25</xdr:col>
      <xdr:colOff>68580</xdr:colOff>
      <xdr:row>74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25</xdr:col>
      <xdr:colOff>68580</xdr:colOff>
      <xdr:row>74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25</xdr:col>
      <xdr:colOff>68580</xdr:colOff>
      <xdr:row>74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465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465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25</xdr:col>
      <xdr:colOff>68580</xdr:colOff>
      <xdr:row>74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25</xdr:col>
      <xdr:colOff>68580</xdr:colOff>
      <xdr:row>74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152400</xdr:rowOff>
    </xdr:from>
    <xdr:to>
      <xdr:col>25</xdr:col>
      <xdr:colOff>68580</xdr:colOff>
      <xdr:row>51</xdr:row>
      <xdr:rowOff>45720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25</xdr:col>
      <xdr:colOff>68580</xdr:colOff>
      <xdr:row>74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567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567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670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670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772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772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874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875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977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977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5079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5079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0.4427</cdr:x>
      <cdr:y>0.61153</cdr:y>
    </cdr:from>
    <cdr:to>
      <cdr:x>0.45014</cdr:x>
      <cdr:y>0.64125</cdr:y>
    </cdr:to>
    <cdr:sp macro="" textlink="" fLocksText="0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43417" y="3303357"/>
          <a:ext cx="91297" cy="1660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360" tIns="22680" rIns="27360" bIns="2268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0.437</cdr:x>
      <cdr:y>0.61153</cdr:y>
    </cdr:from>
    <cdr:to>
      <cdr:x>0.44543</cdr:x>
      <cdr:y>0.64125</cdr:y>
    </cdr:to>
    <cdr:sp macro="" textlink="" fLocksText="0">
      <cdr:nvSpPr>
        <cdr:cNvPr id="20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3422" y="3303357"/>
          <a:ext cx="103470" cy="1660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360" tIns="22680" rIns="27360" bIns="22680" anchor="ctr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518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5182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5284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5284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5386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5387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5489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5489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5591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5591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5796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5796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5898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5899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001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001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103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103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206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206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76200</xdr:rowOff>
    </xdr:from>
    <xdr:to>
      <xdr:col>25</xdr:col>
      <xdr:colOff>68580</xdr:colOff>
      <xdr:row>52</xdr:row>
      <xdr:rowOff>68580</xdr:rowOff>
    </xdr:to>
    <xdr:graphicFrame macro="">
      <xdr:nvGraphicFramePr>
        <xdr:cNvPr id="2724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25</xdr:col>
      <xdr:colOff>68580</xdr:colOff>
      <xdr:row>75</xdr:row>
      <xdr:rowOff>7620</xdr:rowOff>
    </xdr:to>
    <xdr:graphicFrame macro="">
      <xdr:nvGraphicFramePr>
        <xdr:cNvPr id="2724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308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308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410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411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513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513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61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615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718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718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820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820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922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923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7025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7025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7230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7230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7332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7332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76200</xdr:rowOff>
    </xdr:from>
    <xdr:to>
      <xdr:col>25</xdr:col>
      <xdr:colOff>68580</xdr:colOff>
      <xdr:row>52</xdr:row>
      <xdr:rowOff>68580</xdr:rowOff>
    </xdr:to>
    <xdr:graphicFrame macro="">
      <xdr:nvGraphicFramePr>
        <xdr:cNvPr id="3338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25</xdr:col>
      <xdr:colOff>68580</xdr:colOff>
      <xdr:row>75</xdr:row>
      <xdr:rowOff>7620</xdr:rowOff>
    </xdr:to>
    <xdr:graphicFrame macro="">
      <xdr:nvGraphicFramePr>
        <xdr:cNvPr id="3339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7434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7435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7639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7639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7844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7844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7946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7947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8151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8151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8254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8254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8356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8356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8561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8561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8458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8459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44486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244486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3646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646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656063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656063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994039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994039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141192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1411925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1678263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1678263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036554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2036554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456898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2456898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840072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2840072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3310489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310490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3748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748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3850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851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3953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953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405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40558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76200</xdr:rowOff>
    </xdr:from>
    <xdr:to>
      <xdr:col>25</xdr:col>
      <xdr:colOff>68580</xdr:colOff>
      <xdr:row>50</xdr:row>
      <xdr:rowOff>68580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1432560</xdr:colOff>
      <xdr:row>8</xdr:row>
      <xdr:rowOff>68580</xdr:rowOff>
    </xdr:from>
    <xdr:to>
      <xdr:col>25</xdr:col>
      <xdr:colOff>60960</xdr:colOff>
      <xdr:row>50</xdr:row>
      <xdr:rowOff>60960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1432560</xdr:colOff>
      <xdr:row>8</xdr:row>
      <xdr:rowOff>68580</xdr:rowOff>
    </xdr:from>
    <xdr:to>
      <xdr:col>25</xdr:col>
      <xdr:colOff>60960</xdr:colOff>
      <xdr:row>50</xdr:row>
      <xdr:rowOff>60960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1432560</xdr:colOff>
      <xdr:row>8</xdr:row>
      <xdr:rowOff>68580</xdr:rowOff>
    </xdr:from>
    <xdr:to>
      <xdr:col>25</xdr:col>
      <xdr:colOff>60960</xdr:colOff>
      <xdr:row>50</xdr:row>
      <xdr:rowOff>60960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1432560</xdr:colOff>
      <xdr:row>8</xdr:row>
      <xdr:rowOff>68580</xdr:rowOff>
    </xdr:from>
    <xdr:to>
      <xdr:col>25</xdr:col>
      <xdr:colOff>60960</xdr:colOff>
      <xdr:row>50</xdr:row>
      <xdr:rowOff>60960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1432560</xdr:colOff>
      <xdr:row>8</xdr:row>
      <xdr:rowOff>68580</xdr:rowOff>
    </xdr:from>
    <xdr:to>
      <xdr:col>25</xdr:col>
      <xdr:colOff>60960</xdr:colOff>
      <xdr:row>50</xdr:row>
      <xdr:rowOff>60960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25</xdr:col>
      <xdr:colOff>68580</xdr:colOff>
      <xdr:row>73</xdr:row>
      <xdr:rowOff>7620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2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3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7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48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9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0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2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3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4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5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7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58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59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60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62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3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4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5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6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7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8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9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70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7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72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7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3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9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3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3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9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0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U15"/>
  <sheetViews>
    <sheetView topLeftCell="DI1" workbookViewId="0">
      <selection activeCell="EM15" sqref="EM15"/>
    </sheetView>
  </sheetViews>
  <sheetFormatPr baseColWidth="10" defaultRowHeight="13.2" x14ac:dyDescent="0.25"/>
  <cols>
    <col min="1" max="1" width="23.109375" customWidth="1"/>
    <col min="2" max="30" width="5.88671875" customWidth="1"/>
    <col min="31" max="48" width="7" bestFit="1" customWidth="1"/>
    <col min="49" max="49" width="7" customWidth="1"/>
    <col min="50" max="143" width="7" bestFit="1" customWidth="1"/>
    <col min="144" max="144" width="3.109375" customWidth="1"/>
    <col min="145" max="145" width="9.33203125" customWidth="1"/>
    <col min="146" max="146" width="17.6640625" customWidth="1"/>
    <col min="147" max="147" width="15.88671875" customWidth="1"/>
    <col min="148" max="148" width="9.33203125" customWidth="1"/>
    <col min="149" max="149" width="18.33203125" customWidth="1"/>
    <col min="150" max="151" width="9.33203125" customWidth="1"/>
  </cols>
  <sheetData>
    <row r="2" spans="1:151" ht="21" x14ac:dyDescent="0.4">
      <c r="B2" s="1" t="s">
        <v>31</v>
      </c>
      <c r="C2" s="1"/>
    </row>
    <row r="5" spans="1:151" x14ac:dyDescent="0.25">
      <c r="EO5" s="2" t="s">
        <v>0</v>
      </c>
      <c r="EP5" s="3" t="s">
        <v>1</v>
      </c>
      <c r="EQ5" s="21" t="s">
        <v>16</v>
      </c>
      <c r="ER5" s="2"/>
      <c r="ES5" s="2"/>
      <c r="ET5" s="2"/>
      <c r="EU5" s="2"/>
    </row>
    <row r="6" spans="1:151" x14ac:dyDescent="0.25">
      <c r="CB6" s="32" t="s">
        <v>142</v>
      </c>
      <c r="CN6" s="32" t="s">
        <v>141</v>
      </c>
      <c r="CZ6" s="32" t="s">
        <v>140</v>
      </c>
      <c r="DL6" s="33">
        <f>CZ6+1</f>
        <v>2023</v>
      </c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3">
        <f>DL6+1</f>
        <v>2024</v>
      </c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>
        <f>DX6+1</f>
        <v>2025</v>
      </c>
      <c r="EK6" s="33"/>
      <c r="EL6" s="33"/>
      <c r="EM6" s="33"/>
      <c r="EO6" s="2" t="s">
        <v>2</v>
      </c>
      <c r="EP6" s="2" t="s">
        <v>2</v>
      </c>
      <c r="EQ6" s="2" t="s">
        <v>2</v>
      </c>
      <c r="ET6" s="4"/>
    </row>
    <row r="8" spans="1:151" x14ac:dyDescent="0.25">
      <c r="B8" s="17" t="s">
        <v>8</v>
      </c>
      <c r="C8" s="17" t="s">
        <v>9</v>
      </c>
      <c r="D8" s="17" t="s">
        <v>10</v>
      </c>
      <c r="E8" s="17" t="s">
        <v>11</v>
      </c>
      <c r="F8" s="17" t="s">
        <v>12</v>
      </c>
      <c r="G8" s="17" t="s">
        <v>13</v>
      </c>
      <c r="H8" s="17" t="s">
        <v>14</v>
      </c>
      <c r="I8" s="17" t="s">
        <v>15</v>
      </c>
      <c r="J8" s="17" t="s">
        <v>17</v>
      </c>
      <c r="K8" s="17" t="s">
        <v>18</v>
      </c>
      <c r="L8" s="17" t="s">
        <v>19</v>
      </c>
      <c r="M8" s="17" t="s">
        <v>20</v>
      </c>
      <c r="N8" s="17" t="s">
        <v>30</v>
      </c>
      <c r="O8" s="17" t="s">
        <v>35</v>
      </c>
      <c r="P8" s="17" t="s">
        <v>36</v>
      </c>
      <c r="Q8" s="17" t="s">
        <v>39</v>
      </c>
      <c r="R8" s="17" t="s">
        <v>40</v>
      </c>
      <c r="S8" s="17" t="s">
        <v>41</v>
      </c>
      <c r="T8" s="17" t="s">
        <v>43</v>
      </c>
      <c r="U8" s="17" t="s">
        <v>44</v>
      </c>
      <c r="V8" s="17" t="s">
        <v>45</v>
      </c>
      <c r="W8" s="17" t="s">
        <v>46</v>
      </c>
      <c r="X8" s="17" t="s">
        <v>47</v>
      </c>
      <c r="Y8" s="17" t="s">
        <v>48</v>
      </c>
      <c r="Z8" s="17" t="s">
        <v>49</v>
      </c>
      <c r="AA8" s="17" t="s">
        <v>50</v>
      </c>
      <c r="AB8" s="17" t="s">
        <v>51</v>
      </c>
      <c r="AC8" s="17" t="s">
        <v>52</v>
      </c>
      <c r="AD8" s="17" t="s">
        <v>53</v>
      </c>
      <c r="AE8" s="17" t="s">
        <v>54</v>
      </c>
      <c r="AF8" s="17" t="s">
        <v>55</v>
      </c>
      <c r="AG8" s="17" t="s">
        <v>56</v>
      </c>
      <c r="AH8" s="17" t="s">
        <v>57</v>
      </c>
      <c r="AI8" s="17" t="s">
        <v>58</v>
      </c>
      <c r="AJ8" s="17" t="s">
        <v>59</v>
      </c>
      <c r="AK8" s="17" t="s">
        <v>60</v>
      </c>
      <c r="AL8" s="17" t="s">
        <v>61</v>
      </c>
      <c r="AM8" s="17" t="s">
        <v>62</v>
      </c>
      <c r="AN8" s="17" t="s">
        <v>63</v>
      </c>
      <c r="AO8" s="17" t="s">
        <v>64</v>
      </c>
      <c r="AP8" s="17" t="s">
        <v>65</v>
      </c>
      <c r="AQ8" s="17" t="s">
        <v>66</v>
      </c>
      <c r="AR8" s="17" t="s">
        <v>67</v>
      </c>
      <c r="AS8" s="17" t="s">
        <v>68</v>
      </c>
      <c r="AT8" s="17" t="s">
        <v>69</v>
      </c>
      <c r="AU8" s="17" t="s">
        <v>70</v>
      </c>
      <c r="AV8" s="17" t="s">
        <v>71</v>
      </c>
      <c r="AW8" s="17" t="s">
        <v>72</v>
      </c>
      <c r="AX8" s="17" t="s">
        <v>73</v>
      </c>
      <c r="AY8" s="17" t="s">
        <v>74</v>
      </c>
      <c r="AZ8" s="17" t="s">
        <v>75</v>
      </c>
      <c r="BA8" s="17" t="s">
        <v>76</v>
      </c>
      <c r="BB8" s="17" t="s">
        <v>77</v>
      </c>
      <c r="BC8" s="17" t="s">
        <v>78</v>
      </c>
      <c r="BD8" s="17" t="s">
        <v>79</v>
      </c>
      <c r="BE8" s="17" t="s">
        <v>80</v>
      </c>
      <c r="BF8" s="17" t="s">
        <v>81</v>
      </c>
      <c r="BG8" s="17" t="s">
        <v>82</v>
      </c>
      <c r="BH8" s="17" t="s">
        <v>83</v>
      </c>
      <c r="BI8" s="17" t="s">
        <v>84</v>
      </c>
      <c r="BJ8" s="17" t="s">
        <v>85</v>
      </c>
      <c r="BK8" s="17" t="s">
        <v>86</v>
      </c>
      <c r="BL8" s="17" t="s">
        <v>87</v>
      </c>
      <c r="BM8" s="17" t="s">
        <v>88</v>
      </c>
      <c r="BN8" s="17" t="s">
        <v>89</v>
      </c>
      <c r="BO8" s="17" t="s">
        <v>90</v>
      </c>
      <c r="BP8" s="17" t="s">
        <v>91</v>
      </c>
      <c r="BQ8" s="17" t="s">
        <v>92</v>
      </c>
      <c r="BR8" s="17" t="s">
        <v>93</v>
      </c>
      <c r="BS8" s="17" t="s">
        <v>94</v>
      </c>
      <c r="BT8" s="17" t="s">
        <v>95</v>
      </c>
      <c r="BU8" s="17" t="s">
        <v>96</v>
      </c>
      <c r="BV8" s="17" t="s">
        <v>97</v>
      </c>
      <c r="BW8" s="17" t="s">
        <v>98</v>
      </c>
      <c r="BX8" s="17" t="s">
        <v>99</v>
      </c>
      <c r="BY8" s="17" t="s">
        <v>100</v>
      </c>
      <c r="BZ8" s="17" t="s">
        <v>101</v>
      </c>
      <c r="CA8" s="17" t="s">
        <v>102</v>
      </c>
      <c r="CB8" s="17" t="s">
        <v>103</v>
      </c>
      <c r="CC8" s="17" t="s">
        <v>104</v>
      </c>
      <c r="CD8" s="17" t="s">
        <v>105</v>
      </c>
      <c r="CE8" s="17" t="s">
        <v>106</v>
      </c>
      <c r="CF8" s="17" t="s">
        <v>107</v>
      </c>
      <c r="CG8" s="17" t="s">
        <v>108</v>
      </c>
      <c r="CH8" s="17" t="s">
        <v>109</v>
      </c>
      <c r="CI8" s="17" t="s">
        <v>110</v>
      </c>
      <c r="CJ8" s="17" t="s">
        <v>111</v>
      </c>
      <c r="CK8" s="17" t="s">
        <v>112</v>
      </c>
      <c r="CL8" s="17" t="s">
        <v>113</v>
      </c>
      <c r="CM8" s="17" t="s">
        <v>114</v>
      </c>
      <c r="CN8" s="17" t="s">
        <v>115</v>
      </c>
      <c r="CO8" s="17" t="s">
        <v>116</v>
      </c>
      <c r="CP8" s="17" t="s">
        <v>117</v>
      </c>
      <c r="CQ8" s="17" t="s">
        <v>118</v>
      </c>
      <c r="CR8" s="17" t="s">
        <v>119</v>
      </c>
      <c r="CS8" s="17" t="s">
        <v>120</v>
      </c>
      <c r="CT8" s="17" t="s">
        <v>121</v>
      </c>
      <c r="CU8" s="17" t="s">
        <v>122</v>
      </c>
      <c r="CV8" s="17" t="s">
        <v>123</v>
      </c>
      <c r="CW8" s="17" t="s">
        <v>124</v>
      </c>
      <c r="CX8" s="17" t="s">
        <v>125</v>
      </c>
      <c r="CY8" s="17" t="s">
        <v>126</v>
      </c>
      <c r="CZ8" s="17" t="s">
        <v>127</v>
      </c>
      <c r="DA8" s="17" t="s">
        <v>128</v>
      </c>
      <c r="DB8" s="17" t="s">
        <v>129</v>
      </c>
      <c r="DC8" s="17" t="s">
        <v>130</v>
      </c>
      <c r="DD8" s="17" t="s">
        <v>131</v>
      </c>
      <c r="DE8" s="17" t="s">
        <v>132</v>
      </c>
      <c r="DF8" s="17" t="s">
        <v>133</v>
      </c>
      <c r="DG8" s="17" t="s">
        <v>134</v>
      </c>
      <c r="DH8" s="17" t="s">
        <v>135</v>
      </c>
      <c r="DI8" s="17" t="s">
        <v>136</v>
      </c>
      <c r="DJ8" s="17" t="s">
        <v>137</v>
      </c>
      <c r="DK8" s="17" t="s">
        <v>138</v>
      </c>
      <c r="DL8" s="17" t="s">
        <v>139</v>
      </c>
      <c r="DM8" s="17" t="s">
        <v>143</v>
      </c>
      <c r="DN8" s="17" t="s">
        <v>144</v>
      </c>
      <c r="DO8" s="17" t="s">
        <v>145</v>
      </c>
      <c r="DP8" s="17" t="s">
        <v>146</v>
      </c>
      <c r="DQ8" s="17" t="s">
        <v>147</v>
      </c>
      <c r="DR8" s="17" t="s">
        <v>148</v>
      </c>
      <c r="DS8" s="17" t="s">
        <v>149</v>
      </c>
      <c r="DT8" s="17" t="s">
        <v>150</v>
      </c>
      <c r="DU8" s="17" t="s">
        <v>151</v>
      </c>
      <c r="DV8" s="17" t="s">
        <v>152</v>
      </c>
      <c r="DW8" s="17" t="s">
        <v>153</v>
      </c>
      <c r="DX8" s="17" t="s">
        <v>154</v>
      </c>
      <c r="DY8" s="17" t="s">
        <v>155</v>
      </c>
      <c r="DZ8" s="17" t="s">
        <v>156</v>
      </c>
      <c r="EA8" s="17" t="s">
        <v>157</v>
      </c>
      <c r="EB8" s="17" t="s">
        <v>158</v>
      </c>
      <c r="EC8" s="17" t="s">
        <v>159</v>
      </c>
      <c r="ED8" s="17" t="s">
        <v>160</v>
      </c>
      <c r="EE8" s="17" t="s">
        <v>161</v>
      </c>
      <c r="EF8" s="17" t="s">
        <v>163</v>
      </c>
      <c r="EG8" s="17" t="s">
        <v>164</v>
      </c>
      <c r="EH8" s="17" t="s">
        <v>165</v>
      </c>
      <c r="EI8" s="17" t="s">
        <v>166</v>
      </c>
      <c r="EJ8" s="17" t="s">
        <v>167</v>
      </c>
      <c r="EK8" s="17" t="s">
        <v>168</v>
      </c>
      <c r="EL8" s="17" t="s">
        <v>169</v>
      </c>
      <c r="EM8" s="17" t="s">
        <v>170</v>
      </c>
      <c r="EP8" t="s">
        <v>3</v>
      </c>
      <c r="EQ8" s="5"/>
      <c r="ER8" s="6"/>
      <c r="ES8" s="6"/>
      <c r="ET8" s="6"/>
    </row>
    <row r="10" spans="1:151" x14ac:dyDescent="0.25">
      <c r="A10" t="s">
        <v>32</v>
      </c>
      <c r="B10" s="10">
        <v>346</v>
      </c>
      <c r="C10" s="10">
        <v>6651</v>
      </c>
      <c r="D10" s="10">
        <v>4734</v>
      </c>
      <c r="E10" s="10">
        <v>2983</v>
      </c>
      <c r="F10" s="10">
        <v>1657</v>
      </c>
      <c r="G10" s="10">
        <v>1701</v>
      </c>
      <c r="H10" s="10">
        <v>1787</v>
      </c>
      <c r="I10" s="10">
        <v>2490</v>
      </c>
      <c r="J10" s="10">
        <v>4947</v>
      </c>
      <c r="K10" s="10">
        <v>5601</v>
      </c>
      <c r="L10" s="10">
        <v>6220</v>
      </c>
      <c r="M10" s="10">
        <v>7292</v>
      </c>
      <c r="N10" s="10">
        <f>SUM('Jul14'!B56:AF58)</f>
        <v>5884.6</v>
      </c>
      <c r="O10" s="10">
        <f>SUM('Aug14'!B56:AF58)</f>
        <v>5500.0637903861361</v>
      </c>
      <c r="P10" s="10">
        <f>SUM('Sep14'!B54:AF56)</f>
        <v>5193.1057767745979</v>
      </c>
      <c r="Q10" s="10">
        <f>SUM('Okt14'!B54:AF56)</f>
        <v>3488.4000000000015</v>
      </c>
      <c r="R10" s="10">
        <f>SUM('Nov14'!B54:AF56)</f>
        <v>1874.0000000000007</v>
      </c>
      <c r="S10" s="10">
        <f>SUM('Dez14'!B54:AF56)</f>
        <v>1082.2</v>
      </c>
      <c r="T10" s="10">
        <f>SUM('Jan15'!B54:AF56)</f>
        <v>1224.9000000000003</v>
      </c>
      <c r="U10" s="10">
        <f>SUM('Feb15'!B54:AF56)</f>
        <v>2100.2999999999997</v>
      </c>
      <c r="V10" s="10">
        <f>SUM('Mar15'!B54:AF56)</f>
        <v>4406.8999999999978</v>
      </c>
      <c r="W10" s="10">
        <f>SUM('Apr15'!B54:AF56)</f>
        <v>6042.6000000000013</v>
      </c>
      <c r="X10" s="10">
        <f>SUM('Mai15'!B54:AF56)</f>
        <v>5984.9999999999991</v>
      </c>
      <c r="Y10" s="10">
        <f>SUM('Jun15'!B54:AF56)</f>
        <v>7437.2000000000025</v>
      </c>
      <c r="Z10" s="10">
        <f>SUM('Jul15'!B54:AF56)</f>
        <v>7486.4000000000015</v>
      </c>
      <c r="AA10" s="10">
        <f>SUM('Aug15'!B54:AF56)</f>
        <v>5823.2999999999993</v>
      </c>
      <c r="AB10" s="10">
        <f>SUM('Sep15'!B54:AF56)</f>
        <v>4501.5999999999995</v>
      </c>
      <c r="AC10" s="10">
        <f>SUM('Okt15'!B54:AF56)</f>
        <v>3162.0999999999995</v>
      </c>
      <c r="AD10" s="10">
        <f>SUM('Nov15'!B54:AF56)</f>
        <v>2280.8999999999996</v>
      </c>
      <c r="AE10" s="10">
        <f>SUM('Dez15'!$C54:$AG56)</f>
        <v>1878.1999999999998</v>
      </c>
      <c r="AF10" s="10">
        <f>SUM('Jan16'!$C54:$AG56)</f>
        <v>1350.6999999999991</v>
      </c>
      <c r="AG10" s="10">
        <f>SUM('Feb16'!$C54:$AG56)</f>
        <v>1952.5999999999995</v>
      </c>
      <c r="AH10" s="10">
        <f>SUM('Mar16'!$C54:$AG56)</f>
        <v>4154.5</v>
      </c>
      <c r="AI10" s="10">
        <f>SUM('Apr16'!$C54:$AG56)</f>
        <v>4846.7000000000007</v>
      </c>
      <c r="AJ10" s="10">
        <f>SUM('Mai16'!$C54:$AG56)</f>
        <v>6270.4999999999991</v>
      </c>
      <c r="AK10" s="10">
        <f>SUM('Jun16'!$C54:$AG56)</f>
        <v>5996.6000000000013</v>
      </c>
      <c r="AL10" s="10">
        <f>SUM('Jul16'!$C54:$AG56)</f>
        <v>6898.4000000000015</v>
      </c>
      <c r="AM10" s="10">
        <f>SUM('Aug16'!$C54:$AG56)</f>
        <v>6360.6000000000022</v>
      </c>
      <c r="AN10" s="10">
        <f>SUM('Sep16'!$C54:$AG56)</f>
        <v>4934.7000000000007</v>
      </c>
      <c r="AO10" s="10">
        <f>SUM('Okt16'!$C54:$AG56)</f>
        <v>3060.1354368932039</v>
      </c>
      <c r="AP10" s="10">
        <f>SUM('Nov16'!$C54:$AG56)</f>
        <v>1787.8</v>
      </c>
      <c r="AQ10" s="10">
        <f>SUM('Dez16'!$C54:$AG56)</f>
        <v>1908.6000000000006</v>
      </c>
      <c r="AR10" s="10">
        <f>SUM('Jan17'!$C54:$AG56)</f>
        <v>456.5</v>
      </c>
      <c r="AS10" s="10">
        <f>SUM('Feb17'!$C54:$AG56)</f>
        <v>2661.7999999999993</v>
      </c>
      <c r="AT10" s="10">
        <f>SUM('Mar17'!$C54:$AG56)</f>
        <v>4626</v>
      </c>
      <c r="AU10" s="10">
        <f>SUM('Apr17'!$C54:$AG56)</f>
        <v>5969.7</v>
      </c>
      <c r="AV10" s="10">
        <f>SUM('Mai17'!$C54:$AG56)</f>
        <v>6690.7999999999993</v>
      </c>
      <c r="AW10" s="10">
        <f>SUM('Jun17'!$C54:$AG56)</f>
        <v>7575.4</v>
      </c>
      <c r="AX10" s="10">
        <f>SUM('Jul17'!$C54:$AG56)</f>
        <v>6567.3000000000029</v>
      </c>
      <c r="AY10" s="10">
        <f>SUM('Aug17'!$C54:$AG56)</f>
        <v>6002.7</v>
      </c>
      <c r="AZ10" s="10">
        <f>SUM('Sep17'!$C54:$AG56)</f>
        <v>4521.5999999999967</v>
      </c>
      <c r="BA10" s="10">
        <f>SUM('Okt17'!$C54:$AG56)</f>
        <v>3835.9</v>
      </c>
      <c r="BB10" s="10">
        <f>SUM('Nov17'!$C54:$AG56)</f>
        <v>1741.9999999999998</v>
      </c>
      <c r="BC10" s="10">
        <f>SUM('Dez17'!$C54:$AG56)</f>
        <v>661.19999999999993</v>
      </c>
      <c r="BD10" s="10">
        <f>SUM('Jan18'!$C54:$AG56)</f>
        <v>1559.2000000000003</v>
      </c>
      <c r="BE10" s="10">
        <f>SUM('Feb18'!$C54:$AG56)</f>
        <v>2056.3000000000002</v>
      </c>
      <c r="BF10" s="10">
        <f>SUM('Mar18'!$C54:$AG56)</f>
        <v>3486.9000000000015</v>
      </c>
      <c r="BG10" s="10">
        <f>SUM('Apr18'!$C54:$AG56)</f>
        <v>6172.2</v>
      </c>
      <c r="BH10" s="10">
        <f>SUM('Mai18'!$C54:$AG56)</f>
        <v>6261.5</v>
      </c>
      <c r="BI10" s="10">
        <f>SUM('Jun18'!$C54:$AG56)</f>
        <v>7702.699999999998</v>
      </c>
      <c r="BJ10" s="10">
        <f>SUM('Jul18'!$C54:$AG56)</f>
        <v>7581.5999999999995</v>
      </c>
      <c r="BK10" s="10">
        <f>SUM('Aug18'!$C54:$AG56)</f>
        <v>6162.1000000000022</v>
      </c>
      <c r="BL10" s="10">
        <f>SUM('Sep18'!$C54:$AG56)</f>
        <v>5325.4999999999991</v>
      </c>
      <c r="BM10" s="10">
        <f>SUM('Okt18'!$C54:$AG56)</f>
        <v>3842.0999999999995</v>
      </c>
      <c r="BN10" s="10">
        <f>SUM('Nov18'!$C54:$AG56)</f>
        <v>1844.5999999999995</v>
      </c>
      <c r="BO10" s="10">
        <f>SUM('Dez18'!$C54:$AG56)</f>
        <v>1246.1999999999998</v>
      </c>
      <c r="BP10" s="10">
        <f>SUM('Jan19'!$C54:$AG56)</f>
        <v>1593.7</v>
      </c>
      <c r="BQ10" s="10">
        <f>SUM('Feb19'!$C54:$AG56)</f>
        <v>3019.1</v>
      </c>
      <c r="BR10" s="10">
        <f>SUM('Mar19'!$C54:$AG56)</f>
        <v>4858.5999999999995</v>
      </c>
      <c r="BS10" s="10">
        <f>SUM('Apr19'!$C54:$AG56)</f>
        <v>5289.2000000000025</v>
      </c>
      <c r="BT10" s="10">
        <f>SUM('Apr19'!$C54:$AG56)</f>
        <v>5289.2000000000025</v>
      </c>
      <c r="BU10" s="10">
        <f>SUM('Jun19'!$C54:$AG56)</f>
        <v>7279.5999999999985</v>
      </c>
      <c r="BV10" s="10">
        <f>SUM('Jul19'!$C54:$AG56)</f>
        <v>7228.0999999999894</v>
      </c>
      <c r="BW10" s="10">
        <f>SUM('Aug19'!$C54:$AG56)</f>
        <v>6498.0999999999995</v>
      </c>
      <c r="BX10" s="10">
        <f>SUM('Sep19'!$C54:$AG56)</f>
        <v>5114.5</v>
      </c>
      <c r="BY10" s="10">
        <f>SUM('Okt19'!$C54:$AG56)</f>
        <v>3045.4999999999982</v>
      </c>
      <c r="BZ10" s="10">
        <f>SUM('Nov19'!$C54:$AG56)</f>
        <v>1705.9000000000008</v>
      </c>
      <c r="CA10" s="10">
        <f>SUM('Dez19'!$C54:$AG56)</f>
        <v>1503.0999999999997</v>
      </c>
      <c r="CB10" s="10">
        <f>SUM('Jan20'!$C54:$AG56)</f>
        <v>2250.4999999999995</v>
      </c>
      <c r="CC10" s="10">
        <f>SUM('Feb20'!$C54:$AG56)</f>
        <v>2947.6999999999989</v>
      </c>
      <c r="CD10" s="10">
        <f>SUM('Mar20'!$C54:$AG56)</f>
        <v>4897.7000000000007</v>
      </c>
      <c r="CE10" s="10">
        <f>SUM('Apr20'!$C54:$AG56)</f>
        <v>6767.8999999999978</v>
      </c>
      <c r="CF10" s="10">
        <f>SUM('Mai20'!$C54:$AG56)</f>
        <v>7196.7</v>
      </c>
      <c r="CG10" s="10">
        <f>SUM('Jun20'!$C54:$AG56)</f>
        <v>6231.8</v>
      </c>
      <c r="CH10" s="10">
        <f>SUM('Jul20'!$C54:$AG56)</f>
        <v>7525.6999999999989</v>
      </c>
      <c r="CI10" s="10">
        <f>SUM('Aug20'!$C54:$AG56)</f>
        <v>6048.0999999999958</v>
      </c>
      <c r="CJ10" s="10">
        <f>SUM('Sep20'!$C54:$AG56)</f>
        <v>4840.2999999999984</v>
      </c>
      <c r="CK10" s="10">
        <f>SUM('Okt20'!$C54:$AG56)</f>
        <v>2927.7</v>
      </c>
      <c r="CL10" s="10">
        <f>SUM('Nov20'!$C54:$AG56)</f>
        <v>1960.1000000000001</v>
      </c>
      <c r="CM10" s="10">
        <f>SUM('Dez20'!$C54:$AG56)</f>
        <v>1035.5</v>
      </c>
      <c r="CN10" s="10">
        <f>SUM('Jan21'!$C54:$AG56)</f>
        <v>1301.6000000000006</v>
      </c>
      <c r="CO10" s="10">
        <f>SUM('Feb21'!$C54:$AG56)</f>
        <v>2523.8000000000006</v>
      </c>
      <c r="CP10" s="10">
        <f>SUM('Mar21'!$C54:$AG56)</f>
        <v>4795.2000000000016</v>
      </c>
      <c r="CQ10" s="10">
        <f>SUM('Apr21'!$C54:$AG56)</f>
        <v>5986.4999999999991</v>
      </c>
      <c r="CR10" s="10">
        <f>SUM('Mai21'!$C54:$AG56)</f>
        <v>5943.2999999999984</v>
      </c>
      <c r="CS10" s="10">
        <f>SUM('Jun21'!$C54:$AG56)</f>
        <v>6594.3</v>
      </c>
      <c r="CT10" s="10">
        <f>SUM('Jul21'!$C54:$AG56)</f>
        <v>5697</v>
      </c>
      <c r="CU10" s="10">
        <f>SUM('Aug21'!$C54:$AG56)</f>
        <v>5695.1000000000013</v>
      </c>
      <c r="CV10" s="10">
        <f>SUM('Sep21'!$C54:$AG56)</f>
        <v>4942</v>
      </c>
      <c r="CW10" s="10">
        <f>SUM('Okt21'!$C54:$AG56)</f>
        <v>3617.7000000000007</v>
      </c>
      <c r="CX10" s="10">
        <f>SUM('Nov21'!$C54:$AG56)</f>
        <v>1468.21</v>
      </c>
      <c r="CY10" s="10">
        <f>SUM('Dez21'!$C54:$AG56)</f>
        <v>739.40000000000032</v>
      </c>
      <c r="CZ10" s="10">
        <f>SUM('Jan22'!$C54:$AG56)</f>
        <v>2100.1000000000004</v>
      </c>
      <c r="DA10" s="10">
        <f>SUM('Feb22'!$C54:$AG56)</f>
        <v>2939.2999999999997</v>
      </c>
      <c r="DB10" s="10">
        <f>SUM('Mar22'!$C54:$AG56)</f>
        <v>4962.7999999999975</v>
      </c>
      <c r="DC10" s="10">
        <f>SUM('Apr22'!$C54:$AG56)</f>
        <v>5439.8</v>
      </c>
      <c r="DD10" s="10">
        <f>SUM('Mai22'!$C54:$AG56)</f>
        <v>6942.0999999999995</v>
      </c>
      <c r="DE10" s="10">
        <f>SUM('Jun22'!$C54:$AG56)</f>
        <v>6801.7999999999975</v>
      </c>
      <c r="DF10" s="10">
        <f>SUM('Jul22'!$C54:$AG56)</f>
        <v>7785.1</v>
      </c>
      <c r="DG10" s="10">
        <f>SUM('Aug22'!$C54:$AG56)</f>
        <v>6510.9000000000005</v>
      </c>
      <c r="DH10" s="10">
        <f>SUM('Sep22'!$C54:$AG56)</f>
        <v>4529.4999999999982</v>
      </c>
      <c r="DI10" s="10">
        <f>SUM('Okt22'!$C54:$AG56)</f>
        <v>3426.0000000000014</v>
      </c>
      <c r="DJ10" s="10">
        <f>SUM('Nov22'!$C54:$AG56)</f>
        <v>1826.9000000000008</v>
      </c>
      <c r="DK10" s="10">
        <f>SUM('Dez22'!$C54:$AG56)</f>
        <v>717.19999999999993</v>
      </c>
      <c r="DL10" s="10">
        <f>SUM('Jan23'!$C54:$AG56)</f>
        <v>737.00000000000023</v>
      </c>
      <c r="DM10" s="10">
        <f>SUM('Feb23'!$C54:$AG56)</f>
        <v>3110.1999999999994</v>
      </c>
      <c r="DN10" s="10">
        <f>SUM('Mar23'!$C54:$AG56)</f>
        <v>3604.5000000000005</v>
      </c>
      <c r="DO10" s="10">
        <f>SUM('Apr23'!$C54:$AG56)</f>
        <v>4397.5000000000009</v>
      </c>
      <c r="DP10" s="10">
        <f>SUM('Mai23'!$C54:$AG56)</f>
        <v>5641.2999999999993</v>
      </c>
      <c r="DQ10" s="10">
        <f>SUM('Jun23'!$C54:$AG56)</f>
        <v>7074.7000000000025</v>
      </c>
      <c r="DR10" s="10">
        <f>SUM('Jul23'!$C54:$AG56)</f>
        <v>6331.6</v>
      </c>
      <c r="DS10" s="10">
        <f>SUM('Aug23'!$C54:$AG56)</f>
        <v>5220.9000000000033</v>
      </c>
      <c r="DT10" s="10">
        <f>SUM('Sep23'!$C54:$AG56)</f>
        <v>4672.9000000000005</v>
      </c>
      <c r="DU10" s="10">
        <f>SUM('Okt23'!$C54:$AG56)</f>
        <v>3069.3000000000011</v>
      </c>
      <c r="DV10" s="10">
        <f>SUM('Nov23'!$C54:$AG56)</f>
        <v>1353.4</v>
      </c>
      <c r="DW10" s="10">
        <f>SUM('Dez23'!$C54:$AG56)</f>
        <v>934.3999999999993</v>
      </c>
      <c r="DX10" s="10">
        <f>SUM('Jan24'!$C54:$AG56)</f>
        <v>1230.3999999999996</v>
      </c>
      <c r="DY10" s="10">
        <f>SUM('Feb24'!$C54:$AG56)</f>
        <v>2270.9</v>
      </c>
      <c r="DZ10" s="10">
        <f>SUM('Mar24'!$C54:$AG56)</f>
        <v>3519.2000000000012</v>
      </c>
      <c r="EA10" s="10">
        <f>SUM('Apr24'!$C54:$AG56)</f>
        <v>4505.9000000000015</v>
      </c>
      <c r="EB10" s="10">
        <f>SUM('Mai24'!$C54:$AG56)</f>
        <v>4725.2</v>
      </c>
      <c r="EC10" s="10">
        <f>SUM('Jun24'!$C54:$AG56)</f>
        <v>5058.5</v>
      </c>
      <c r="ED10" s="10">
        <f>SUM('Jul24'!$C54:$AG56)</f>
        <v>5920.5999999999995</v>
      </c>
      <c r="EE10" s="10">
        <f ca="1">INDIRECT("'"&amp;EE8&amp;"'!AI58")</f>
        <v>5770.2</v>
      </c>
      <c r="EF10" s="10">
        <f ca="1">INDIRECT("'"&amp;EF8&amp;"'!AI58")</f>
        <v>3701</v>
      </c>
      <c r="EG10" s="10">
        <f t="shared" ref="EG10:EH10" ca="1" si="0">INDIRECT("'"&amp;EG8&amp;"'!AI58")</f>
        <v>2545.7999999999997</v>
      </c>
      <c r="EH10" s="10">
        <f t="shared" ca="1" si="0"/>
        <v>1443.3</v>
      </c>
      <c r="EI10" s="10">
        <f ca="1">INDIRECT("'"&amp;EI8&amp;"'!AI58")</f>
        <v>820.4</v>
      </c>
      <c r="EJ10" s="10">
        <f ca="1">INDIRECT("'"&amp;EJ8&amp;"'!AI58")</f>
        <v>1380.9999999999998</v>
      </c>
      <c r="EK10" s="10">
        <f ca="1">INDIRECT("'"&amp;EK8&amp;"'!AI58")</f>
        <v>2250.1999999999998</v>
      </c>
      <c r="EL10" s="10">
        <f ca="1">INDIRECT("'"&amp;EL8&amp;"'!AI58")</f>
        <v>4080.4999999999995</v>
      </c>
      <c r="EM10" s="10">
        <f ca="1">INDIRECT("'"&amp;EM8&amp;"'!AI58")</f>
        <v>163.4</v>
      </c>
      <c r="EO10" s="23">
        <f ca="1">SUM(B10:EM10)</f>
        <v>581708.51500405383</v>
      </c>
      <c r="EP10" s="25">
        <f ca="1">AVERAGE(L10:EM10)</f>
        <v>4157.6629924549561</v>
      </c>
      <c r="EQ10" s="26">
        <f ca="1">EP10*12</f>
        <v>49891.955909459473</v>
      </c>
    </row>
    <row r="11" spans="1:151" x14ac:dyDescent="0.25">
      <c r="A11" t="s">
        <v>33</v>
      </c>
      <c r="B11" s="10">
        <v>58</v>
      </c>
      <c r="C11" s="10">
        <v>1185</v>
      </c>
      <c r="D11" s="10">
        <v>837</v>
      </c>
      <c r="E11" s="10">
        <v>480</v>
      </c>
      <c r="F11" s="10">
        <v>230</v>
      </c>
      <c r="G11" s="10">
        <v>147</v>
      </c>
      <c r="H11" s="10">
        <v>244</v>
      </c>
      <c r="I11" s="10">
        <v>414</v>
      </c>
      <c r="J11" s="10">
        <v>885</v>
      </c>
      <c r="K11" s="10">
        <v>987</v>
      </c>
      <c r="L11" s="10">
        <v>1101</v>
      </c>
      <c r="M11" s="10">
        <v>1321</v>
      </c>
      <c r="N11" s="10">
        <f>SUM('Jul14'!B59:AF59)</f>
        <v>1009.2000000000002</v>
      </c>
      <c r="O11" s="10">
        <f>SUM('Aug14'!B59:AF59)</f>
        <v>969.93620961386989</v>
      </c>
      <c r="P11" s="10">
        <f>SUM('Sep14'!B57:AF57)</f>
        <v>922.36766852726487</v>
      </c>
      <c r="Q11" s="10">
        <f>SUM('Okt14'!B57:AF57)</f>
        <v>553</v>
      </c>
      <c r="R11" s="10">
        <f>SUM('Nov14'!B57:AF57)</f>
        <v>262.29999999999995</v>
      </c>
      <c r="S11" s="10">
        <f>SUM('Dez14'!B57:AF57)</f>
        <v>138.50000000000003</v>
      </c>
      <c r="T11" s="10">
        <f>SUM('Jan15'!B57:AF57)</f>
        <v>123.10000000000002</v>
      </c>
      <c r="U11" s="10">
        <f>SUM('Feb15'!B57:AF57)</f>
        <v>200.89999999999998</v>
      </c>
      <c r="V11" s="10">
        <f>SUM('Mar15'!B57:AF57)</f>
        <v>794.49999999999989</v>
      </c>
      <c r="W11" s="10">
        <f>SUM('Apr15'!B57:AF57)</f>
        <v>1086.5</v>
      </c>
      <c r="X11" s="10">
        <f>SUM('Mai15'!B57:AF57)</f>
        <v>1047.8</v>
      </c>
      <c r="Y11" s="10">
        <f>SUM('Jun15'!B57:AF57)</f>
        <v>1288.5999999999995</v>
      </c>
      <c r="Z11" s="10">
        <f>SUM('Jul15'!B57:AF57)</f>
        <v>1303.0999999999999</v>
      </c>
      <c r="AA11" s="10">
        <f>SUM('Aug15'!B57:AF57)</f>
        <v>1023.5999999999999</v>
      </c>
      <c r="AB11" s="10">
        <f>SUM('Sep15'!B57:AF57)</f>
        <v>787.80000000000007</v>
      </c>
      <c r="AC11" s="10">
        <f>SUM('Okt15'!B57:AF57)</f>
        <v>507.6</v>
      </c>
      <c r="AD11" s="10">
        <f>SUM('Nov15'!B57:AF57)</f>
        <v>275.40000000000003</v>
      </c>
      <c r="AE11" s="10">
        <f>SUM('Dez15'!$C57:$AG57)</f>
        <v>187.4</v>
      </c>
      <c r="AF11" s="10">
        <f>SUM('Jan16'!$C57:$AG57)</f>
        <v>171.2</v>
      </c>
      <c r="AG11" s="10">
        <f>SUM('Feb16'!$C57:$AG57)</f>
        <v>317.40000000000003</v>
      </c>
      <c r="AH11" s="10">
        <f>SUM('Mar16'!$C57:$AG57)</f>
        <v>731.9</v>
      </c>
      <c r="AI11" s="10">
        <f>SUM('Apr16'!$C57:$AG57)</f>
        <v>859.39999999999986</v>
      </c>
      <c r="AJ11" s="10">
        <f>SUM('Mai16'!$C57:$AG57)</f>
        <v>1068.8999999999996</v>
      </c>
      <c r="AK11" s="10">
        <f>SUM('Jun16'!$C57:$AG57)</f>
        <v>992.79999999999973</v>
      </c>
      <c r="AL11" s="10">
        <f>SUM('Jul16'!$C57:$AG57)</f>
        <v>1175.4999999999998</v>
      </c>
      <c r="AM11" s="10">
        <f>SUM('Aug16'!$C57:$AG57)</f>
        <v>1097.8000000000002</v>
      </c>
      <c r="AN11" s="10">
        <f>SUM('Sep16'!$C57:$AG57)</f>
        <v>852.69999999999993</v>
      </c>
      <c r="AO11" s="10">
        <f>SUM('Okt16'!$C57:$AG57)</f>
        <v>483.66456310679604</v>
      </c>
      <c r="AP11" s="10">
        <f>SUM('Nov16'!$C57:$AG57)</f>
        <v>244.59999999999994</v>
      </c>
      <c r="AQ11" s="10">
        <f>SUM('Dez16'!$C57:$AG57)</f>
        <v>198.6</v>
      </c>
      <c r="AR11" s="10">
        <f>SUM('Jan17'!$C57:$AG57)</f>
        <v>42.29999999999999</v>
      </c>
      <c r="AS11" s="10">
        <f>SUM('Feb17'!$C57:$AG57)</f>
        <v>417.29999999999995</v>
      </c>
      <c r="AT11" s="10">
        <f>SUM('Mar17'!$C57:$AG57)</f>
        <v>814.80000000000007</v>
      </c>
      <c r="AU11" s="10">
        <f>SUM('Apr17'!$C57:$AG57)</f>
        <v>1042.5999999999999</v>
      </c>
      <c r="AV11" s="10">
        <f>SUM('Mai17'!$C57:$AG57)</f>
        <v>1167.3</v>
      </c>
      <c r="AW11" s="10">
        <f>SUM('Jun17'!$C57:$AG57)</f>
        <v>1269.4000000000001</v>
      </c>
      <c r="AX11" s="10">
        <f>SUM('Jul17'!$C57:$AG57)</f>
        <v>1110.0999999999997</v>
      </c>
      <c r="AY11" s="10">
        <f>SUM('Aug17'!$C57:$AG57)</f>
        <v>1035.0000000000002</v>
      </c>
      <c r="AZ11" s="10">
        <f>SUM('Sep17'!$C57:$AG57)</f>
        <v>762.09999999999968</v>
      </c>
      <c r="BA11" s="10">
        <f>SUM('Okt17'!$C57:$AG57)</f>
        <v>629.40000000000009</v>
      </c>
      <c r="BB11" s="10">
        <f>SUM('Nov17'!$C57:$AG57)</f>
        <v>240.99999999999997</v>
      </c>
      <c r="BC11" s="10">
        <f>SUM('Dez17'!$C57:$AG57)</f>
        <v>72.8</v>
      </c>
      <c r="BD11" s="10">
        <f>SUM('Jan18'!$C57:$AG57)</f>
        <v>222.4</v>
      </c>
      <c r="BE11" s="10">
        <f>SUM('Feb18'!$C57:$AG57)</f>
        <v>319.3</v>
      </c>
      <c r="BF11" s="10">
        <f>SUM('Mar18'!$C57:$AG57)</f>
        <v>584.1</v>
      </c>
      <c r="BG11" s="10">
        <f>SUM('Apr18'!$C57:$AG57)</f>
        <v>1127.1000000000001</v>
      </c>
      <c r="BH11" s="10">
        <f>SUM('Mai18'!$C57:$AG57)</f>
        <v>1098.9000000000001</v>
      </c>
      <c r="BI11" s="10">
        <f>SUM('Jun18'!$C57:$AG57)</f>
        <v>1312.3000000000002</v>
      </c>
      <c r="BJ11" s="10">
        <f>SUM('Jul18'!$C57:$AG57)</f>
        <v>1301.8</v>
      </c>
      <c r="BK11" s="10">
        <f>SUM('Aug18'!$C57:$AG57)</f>
        <v>1090.7000000000003</v>
      </c>
      <c r="BL11" s="10">
        <f>SUM('Sep18'!$C57:$AG57)</f>
        <v>928.29999999999961</v>
      </c>
      <c r="BM11" s="10">
        <f>SUM('Okt18'!$C57:$AG57)</f>
        <v>600.09999999999991</v>
      </c>
      <c r="BN11" s="10">
        <f>SUM('Nov18'!$C57:$AG57)</f>
        <v>249.20000000000002</v>
      </c>
      <c r="BO11" s="10">
        <f>SUM('Dez18'!$C57:$AG57)</f>
        <v>161.09999999999994</v>
      </c>
      <c r="BP11" s="10">
        <f>SUM('Jan19'!$C57:$AG57)</f>
        <v>180.60000000000002</v>
      </c>
      <c r="BQ11" s="10">
        <f>SUM('Feb19'!$C57:$AG57)</f>
        <v>461.59999999999991</v>
      </c>
      <c r="BR11" s="10">
        <f>SUM('Mar19'!$C57:$AG57)</f>
        <v>861.59999999999991</v>
      </c>
      <c r="BS11" s="10">
        <f>SUM('Apr19'!$C57:$AG57)</f>
        <v>940.7</v>
      </c>
      <c r="BT11" s="10">
        <f>SUM('Mai19'!$C57:$AG57)</f>
        <v>1066.8</v>
      </c>
      <c r="BU11" s="10">
        <f>SUM('Jun19'!$C57:$AG57)</f>
        <v>1269.1000000000001</v>
      </c>
      <c r="BV11" s="10">
        <f>SUM('Jul19'!$C57:$AG57)</f>
        <v>1249.0999999999999</v>
      </c>
      <c r="BW11" s="10">
        <f>SUM('Aug19'!$C57:$AG57)</f>
        <v>1103.2</v>
      </c>
      <c r="BX11" s="10">
        <f>SUM('Sep19'!$C57:$AG57)</f>
        <v>885.5</v>
      </c>
      <c r="BY11" s="10">
        <f>SUM('Okt19'!$C57:$AG57)</f>
        <v>485.80000000000007</v>
      </c>
      <c r="BZ11" s="10">
        <f>SUM('Nov19'!$C57:$AG57)</f>
        <v>242.49999999999994</v>
      </c>
      <c r="CA11" s="10">
        <f>SUM('Dez19'!$C57:$AG57)</f>
        <v>188.1</v>
      </c>
      <c r="CB11" s="10">
        <f>SUM('Jan20'!$C57:$AG57)</f>
        <v>259.3</v>
      </c>
      <c r="CC11" s="10">
        <f>SUM('Feb20'!$C57:$AG57)</f>
        <v>457.29999999999995</v>
      </c>
      <c r="CD11" s="10">
        <f>SUM('Mar20'!$C57:$AG57)</f>
        <v>873.09999999999991</v>
      </c>
      <c r="CE11" s="10">
        <f>SUM('Apr20'!$C57:$AG57)</f>
        <v>1230.5</v>
      </c>
      <c r="CF11" s="10">
        <f>SUM('Mai20'!$C57:$AG57)</f>
        <v>1253.5</v>
      </c>
      <c r="CG11" s="10">
        <f>SUM('Jun20'!$C57:$AG57)</f>
        <v>1066.2</v>
      </c>
      <c r="CH11" s="10">
        <f>SUM('Jul20'!$C57:$AG57)</f>
        <v>1286.1999999999998</v>
      </c>
      <c r="CI11" s="10">
        <f>SUM('Aug20'!$C57:$AG57)</f>
        <v>1067</v>
      </c>
      <c r="CJ11" s="10">
        <f>SUM('Sep20'!$C57:$AG57)</f>
        <v>846.49999999999989</v>
      </c>
      <c r="CK11" s="10">
        <f>SUM('Okt20'!$C57:$AG57)</f>
        <v>445.49999999999994</v>
      </c>
      <c r="CL11" s="10">
        <f>SUM('Nov20'!$C57:$AG57)</f>
        <v>249.1</v>
      </c>
      <c r="CM11" s="10">
        <f>SUM('Dez20'!$C57:$AG57)</f>
        <v>127.50000000000003</v>
      </c>
      <c r="CN11" s="10">
        <f>SUM('Jan21'!$C57:$AG57)</f>
        <v>131</v>
      </c>
      <c r="CO11" s="10">
        <f>SUM('Feb21'!$C57:$AG57)</f>
        <v>399.5</v>
      </c>
      <c r="CP11" s="10">
        <f>SUM('Mar21'!$C57:$AG57)</f>
        <v>856.60000000000014</v>
      </c>
      <c r="CQ11" s="10">
        <f>SUM('Apr21'!$C57:$AG57)</f>
        <v>1088.7</v>
      </c>
      <c r="CR11" s="10">
        <f>SUM('Mai21'!$C57:$AG57)</f>
        <v>1010.0999999999999</v>
      </c>
      <c r="CS11" s="10">
        <f>SUM('Jun21'!$C57:$AG57)</f>
        <v>1172.2999999999997</v>
      </c>
      <c r="CT11" s="10">
        <f>SUM('Jul21'!$C57:$AG57)</f>
        <v>871.49999999999977</v>
      </c>
      <c r="CU11" s="10">
        <f>SUM('Aug21'!$C57:$AG57)</f>
        <v>952</v>
      </c>
      <c r="CV11" s="10">
        <f>SUM('Sep21'!$C57:$AG57)</f>
        <v>870.00000000000023</v>
      </c>
      <c r="CW11" s="10">
        <f>SUM('Okt21'!$C57:$AG57)</f>
        <v>567.1</v>
      </c>
      <c r="CX11" s="10">
        <f>SUM('Nov21'!$C57:$AG57)</f>
        <v>205.10000000000008</v>
      </c>
      <c r="CY11" s="10">
        <f>SUM('Dez21'!$C57:$AG57)</f>
        <v>62.6</v>
      </c>
      <c r="CZ11" s="10">
        <f>SUM('Jan22'!$C57:$AG57)</f>
        <v>221.89999999999998</v>
      </c>
      <c r="DA11" s="10">
        <f>SUM('Feb22'!$C57:$AG57)</f>
        <v>441.60000000000008</v>
      </c>
      <c r="DB11" s="10">
        <f>SUM('Mar22'!$C57:$AG57)</f>
        <v>885.0999999999998</v>
      </c>
      <c r="DC11" s="10">
        <f>SUM('Apr22'!$C57:$AG57)</f>
        <v>933.30000000000007</v>
      </c>
      <c r="DD11" s="10">
        <f>SUM('Mai22'!$C57:$AG57)</f>
        <v>1231.6000000000001</v>
      </c>
      <c r="DE11" s="10">
        <f>SUM('Jun22'!$C57:$AG57)</f>
        <v>1198.5</v>
      </c>
      <c r="DF11" s="10">
        <f>SUM('Jul22'!$C57:$AG57)</f>
        <v>1371.5000000000002</v>
      </c>
      <c r="DG11" s="10">
        <f>SUM('Aug22'!$C57:$AG57)</f>
        <v>1159.4000000000001</v>
      </c>
      <c r="DH11" s="10">
        <f>SUM('Sep22'!$C57:$AG57)</f>
        <v>814.1</v>
      </c>
      <c r="DI11" s="10">
        <f>SUM('Okt22'!$C57:$AG57)</f>
        <v>515.89999999999986</v>
      </c>
      <c r="DJ11" s="10">
        <f>SUM('Nov22'!$C57:$AG57)</f>
        <v>248.4</v>
      </c>
      <c r="DK11" s="10">
        <f>SUM('Dez22'!$C57:$AG57)</f>
        <v>91.800000000000011</v>
      </c>
      <c r="DL11" s="10">
        <f>SUM('Jan23'!$C57:$AG57)</f>
        <v>92.6</v>
      </c>
      <c r="DM11" s="10">
        <f>SUM('Feb23'!$C57:$AG57)</f>
        <v>446.7</v>
      </c>
      <c r="DN11" s="10">
        <f>SUM('Mar23'!$C57:$AG57)</f>
        <v>652.20000000000005</v>
      </c>
      <c r="DO11" s="10">
        <f>SUM('Apr23'!$C57:$AG57)</f>
        <v>830.49999999999977</v>
      </c>
      <c r="DP11" s="10">
        <f>SUM('Mai23'!$C57:$AG57)</f>
        <v>1007.0000000000002</v>
      </c>
      <c r="DQ11" s="10">
        <f>SUM('Jun23'!$C57:$AG57)</f>
        <v>1266.3</v>
      </c>
      <c r="DR11" s="10">
        <f>SUM('Jul23'!$C57:$AG57)</f>
        <v>1116.5</v>
      </c>
      <c r="DS11" s="10">
        <f>SUM('Aug23'!$C57:$AG57)</f>
        <v>990</v>
      </c>
      <c r="DT11" s="10">
        <f>SUM('Sep23'!$C57:$AG57)</f>
        <v>894.3</v>
      </c>
      <c r="DU11" s="10">
        <f>SUM('Okt23'!$C57:$AG57)</f>
        <v>529.79999999999995</v>
      </c>
      <c r="DV11" s="10">
        <f>SUM('Nov23'!$C57:$AG57)</f>
        <v>201.49999999999997</v>
      </c>
      <c r="DW11" s="10">
        <f>SUM('Dez23'!$C57:$AG57)</f>
        <v>115</v>
      </c>
      <c r="DX11" s="10">
        <f>SUM('Jan24'!$C57:$AG57)</f>
        <v>182.1</v>
      </c>
      <c r="DY11" s="10">
        <f>SUM('Feb24'!$C57:$AG57)</f>
        <v>379.5</v>
      </c>
      <c r="DZ11" s="10">
        <f>SUM('Mar24'!$C57:$AG57)</f>
        <v>632.30000000000007</v>
      </c>
      <c r="EA11" s="10">
        <f>SUM('Apr24'!$C57:$AG57)</f>
        <v>848.40000000000009</v>
      </c>
      <c r="EB11" s="10">
        <f>SUM('Mai24'!$C57:$AG57)</f>
        <v>901.99999999999989</v>
      </c>
      <c r="EC11" s="10">
        <f>SUM('Jun24'!$C57:$AG57)</f>
        <v>975</v>
      </c>
      <c r="ED11" s="10">
        <f>SUM('Jul24'!$C57:$AG57)</f>
        <v>1134.5999999999999</v>
      </c>
      <c r="EE11" s="10">
        <f ca="1">INDIRECT("'"&amp;EE8&amp;"'!AI57")</f>
        <v>1071</v>
      </c>
      <c r="EF11" s="10">
        <f ca="1">INDIRECT("'"&amp;EF8&amp;"'!AI57")</f>
        <v>659.3</v>
      </c>
      <c r="EG11" s="10">
        <f t="shared" ref="EG11:EH11" ca="1" si="1">INDIRECT("'"&amp;EG8&amp;"'!AI57")</f>
        <v>393.4</v>
      </c>
      <c r="EH11" s="10">
        <f t="shared" ca="1" si="1"/>
        <v>183.6</v>
      </c>
      <c r="EI11" s="10">
        <f ca="1">INDIRECT("'"&amp;EI8&amp;"'!AI57")</f>
        <v>112.9</v>
      </c>
      <c r="EJ11" s="10">
        <f ca="1">INDIRECT("'"&amp;EJ8&amp;"'!AI57")</f>
        <v>151.6</v>
      </c>
      <c r="EK11" s="10">
        <f ca="1">INDIRECT("'"&amp;EK8&amp;"'!AI57")</f>
        <v>342.89999999999986</v>
      </c>
      <c r="EL11" s="10">
        <f ca="1">INDIRECT("'"&amp;EL8&amp;"'!AI57")</f>
        <v>731.39999999999986</v>
      </c>
      <c r="EM11" s="10">
        <f ca="1">INDIRECT("'"&amp;EM8&amp;"'!AI57")</f>
        <v>33.299999999999997</v>
      </c>
      <c r="EO11" s="23">
        <f ca="1">SUM(B11:EM11)</f>
        <v>98436.06844124796</v>
      </c>
      <c r="EP11" s="25">
        <f ca="1">AVERAGE(L11:EM11)</f>
        <v>704.3111245549087</v>
      </c>
      <c r="EQ11" s="26">
        <f ca="1">EP11*12</f>
        <v>8451.7334946589035</v>
      </c>
    </row>
    <row r="12" spans="1:151" s="10" customFormat="1" x14ac:dyDescent="0.25">
      <c r="A12" s="7" t="s">
        <v>42</v>
      </c>
      <c r="B12" s="8">
        <v>404</v>
      </c>
      <c r="C12" s="8">
        <v>7836</v>
      </c>
      <c r="D12" s="8">
        <v>5571</v>
      </c>
      <c r="E12" s="8">
        <v>3463</v>
      </c>
      <c r="F12" s="8">
        <v>1887</v>
      </c>
      <c r="G12" s="8">
        <v>1848</v>
      </c>
      <c r="H12" s="8">
        <v>2031</v>
      </c>
      <c r="I12" s="8">
        <v>2904</v>
      </c>
      <c r="J12" s="8">
        <v>5832</v>
      </c>
      <c r="K12" s="8">
        <v>6588</v>
      </c>
      <c r="L12" s="8">
        <v>7321</v>
      </c>
      <c r="M12" s="10">
        <f t="shared" ref="M12:BD12" si="2">SUM(M10:M11)</f>
        <v>8613</v>
      </c>
      <c r="N12" s="10">
        <f t="shared" si="2"/>
        <v>6893.8</v>
      </c>
      <c r="O12" s="10">
        <f t="shared" si="2"/>
        <v>6470.0000000000064</v>
      </c>
      <c r="P12" s="10">
        <f t="shared" si="2"/>
        <v>6115.4734453018627</v>
      </c>
      <c r="Q12" s="10">
        <f t="shared" si="2"/>
        <v>4041.4000000000015</v>
      </c>
      <c r="R12" s="10">
        <f t="shared" si="2"/>
        <v>2136.3000000000006</v>
      </c>
      <c r="S12" s="10">
        <f t="shared" si="2"/>
        <v>1220.7</v>
      </c>
      <c r="T12" s="10">
        <f t="shared" si="2"/>
        <v>1348.0000000000005</v>
      </c>
      <c r="U12" s="10">
        <f t="shared" si="2"/>
        <v>2301.1999999999998</v>
      </c>
      <c r="V12" s="10">
        <f t="shared" si="2"/>
        <v>5201.3999999999978</v>
      </c>
      <c r="W12" s="10">
        <f t="shared" si="2"/>
        <v>7129.1000000000013</v>
      </c>
      <c r="X12" s="10">
        <f t="shared" si="2"/>
        <v>7032.7999999999993</v>
      </c>
      <c r="Y12" s="10">
        <f t="shared" si="2"/>
        <v>8725.8000000000029</v>
      </c>
      <c r="Z12" s="10">
        <f t="shared" si="2"/>
        <v>8789.5000000000018</v>
      </c>
      <c r="AA12" s="10">
        <f t="shared" si="2"/>
        <v>6846.9</v>
      </c>
      <c r="AB12" s="10">
        <f t="shared" si="2"/>
        <v>5289.4</v>
      </c>
      <c r="AC12" s="10">
        <f t="shared" si="2"/>
        <v>3669.6999999999994</v>
      </c>
      <c r="AD12" s="10">
        <f t="shared" si="2"/>
        <v>2556.2999999999997</v>
      </c>
      <c r="AE12" s="10">
        <f t="shared" si="2"/>
        <v>2065.6</v>
      </c>
      <c r="AF12" s="10">
        <f t="shared" si="2"/>
        <v>1521.8999999999992</v>
      </c>
      <c r="AG12" s="10">
        <f t="shared" si="2"/>
        <v>2269.9999999999995</v>
      </c>
      <c r="AH12" s="10">
        <f t="shared" si="2"/>
        <v>4886.3999999999996</v>
      </c>
      <c r="AI12" s="10">
        <f t="shared" si="2"/>
        <v>5706.1</v>
      </c>
      <c r="AJ12" s="10">
        <f t="shared" si="2"/>
        <v>7339.3999999999987</v>
      </c>
      <c r="AK12" s="10">
        <f t="shared" si="2"/>
        <v>6989.4000000000015</v>
      </c>
      <c r="AL12" s="10">
        <f t="shared" si="2"/>
        <v>8073.9000000000015</v>
      </c>
      <c r="AM12" s="10">
        <f t="shared" si="2"/>
        <v>7458.4000000000024</v>
      </c>
      <c r="AN12" s="10">
        <f t="shared" si="2"/>
        <v>5787.4000000000005</v>
      </c>
      <c r="AO12" s="10">
        <f t="shared" si="2"/>
        <v>3543.7999999999997</v>
      </c>
      <c r="AP12" s="10">
        <f t="shared" si="2"/>
        <v>2032.3999999999999</v>
      </c>
      <c r="AQ12" s="10">
        <f t="shared" si="2"/>
        <v>2107.2000000000007</v>
      </c>
      <c r="AR12" s="10">
        <f t="shared" si="2"/>
        <v>498.8</v>
      </c>
      <c r="AS12" s="10">
        <f t="shared" si="2"/>
        <v>3079.0999999999995</v>
      </c>
      <c r="AT12" s="10">
        <f t="shared" si="2"/>
        <v>5440.8</v>
      </c>
      <c r="AU12" s="10">
        <f t="shared" si="2"/>
        <v>7012.2999999999993</v>
      </c>
      <c r="AV12" s="10">
        <f t="shared" si="2"/>
        <v>7858.0999999999995</v>
      </c>
      <c r="AW12" s="10">
        <f t="shared" si="2"/>
        <v>8844.7999999999993</v>
      </c>
      <c r="AX12" s="10">
        <f t="shared" si="2"/>
        <v>7677.4000000000024</v>
      </c>
      <c r="AY12" s="10">
        <f t="shared" si="2"/>
        <v>7037.7</v>
      </c>
      <c r="AZ12" s="10">
        <f t="shared" si="2"/>
        <v>5283.6999999999962</v>
      </c>
      <c r="BA12" s="10">
        <f t="shared" si="2"/>
        <v>4465.3</v>
      </c>
      <c r="BB12" s="10">
        <f t="shared" si="2"/>
        <v>1982.9999999999998</v>
      </c>
      <c r="BC12" s="10">
        <f t="shared" si="2"/>
        <v>733.99999999999989</v>
      </c>
      <c r="BD12" s="10">
        <f t="shared" si="2"/>
        <v>1781.6000000000004</v>
      </c>
      <c r="BE12" s="10">
        <f t="shared" ref="BE12:BJ12" si="3">SUM(BE10:BE11)</f>
        <v>2375.6000000000004</v>
      </c>
      <c r="BF12" s="10">
        <f t="shared" si="3"/>
        <v>4071.0000000000014</v>
      </c>
      <c r="BG12" s="10">
        <f t="shared" si="3"/>
        <v>7299.3</v>
      </c>
      <c r="BH12" s="10">
        <f t="shared" si="3"/>
        <v>7360.4</v>
      </c>
      <c r="BI12" s="10">
        <f t="shared" si="3"/>
        <v>9014.9999999999982</v>
      </c>
      <c r="BJ12" s="10">
        <f t="shared" si="3"/>
        <v>8883.4</v>
      </c>
      <c r="BK12" s="10">
        <f t="shared" ref="BK12:BN12" si="4">SUM(BK10:BK11)</f>
        <v>7252.8000000000029</v>
      </c>
      <c r="BL12" s="10">
        <f t="shared" si="4"/>
        <v>6253.7999999999984</v>
      </c>
      <c r="BM12" s="10">
        <f t="shared" si="4"/>
        <v>4442.1999999999989</v>
      </c>
      <c r="BN12" s="10">
        <f t="shared" si="4"/>
        <v>2093.7999999999993</v>
      </c>
      <c r="BO12" s="10">
        <f t="shared" ref="BO12:BP12" si="5">SUM(BO10:BO11)</f>
        <v>1407.2999999999997</v>
      </c>
      <c r="BP12" s="10">
        <f t="shared" si="5"/>
        <v>1774.3000000000002</v>
      </c>
      <c r="BQ12" s="10">
        <f t="shared" ref="BQ12:BR12" si="6">SUM(BQ10:BQ11)</f>
        <v>3480.7</v>
      </c>
      <c r="BR12" s="10">
        <f t="shared" si="6"/>
        <v>5720.1999999999989</v>
      </c>
      <c r="BS12" s="10">
        <f t="shared" ref="BS12" si="7">SUM(BS10:BS11)</f>
        <v>6229.9000000000024</v>
      </c>
      <c r="BT12" s="10">
        <f t="shared" ref="BT12" si="8">SUM(BT10:BT11)</f>
        <v>6356.0000000000027</v>
      </c>
      <c r="BU12" s="10">
        <f t="shared" ref="BU12" si="9">SUM(BU10:BU11)</f>
        <v>8548.6999999999989</v>
      </c>
      <c r="BV12" s="10">
        <f t="shared" ref="BV12:BW12" si="10">SUM(BV10:BV11)</f>
        <v>8477.1999999999898</v>
      </c>
      <c r="BW12" s="10">
        <f t="shared" si="10"/>
        <v>7601.2999999999993</v>
      </c>
      <c r="BX12" s="10">
        <f t="shared" ref="BX12" si="11">SUM(BX10:BX11)</f>
        <v>6000</v>
      </c>
      <c r="BY12" s="10">
        <f t="shared" ref="BY12:BZ12" si="12">SUM(BY10:BY11)</f>
        <v>3531.2999999999984</v>
      </c>
      <c r="BZ12" s="10">
        <f t="shared" si="12"/>
        <v>1948.4000000000008</v>
      </c>
      <c r="CA12" s="10">
        <f t="shared" ref="CA12:CB12" si="13">SUM(CA10:CA11)</f>
        <v>1691.1999999999996</v>
      </c>
      <c r="CB12" s="10">
        <f t="shared" si="13"/>
        <v>2509.7999999999997</v>
      </c>
      <c r="CC12" s="10">
        <f t="shared" ref="CC12:CD12" si="14">SUM(CC10:CC11)</f>
        <v>3404.9999999999991</v>
      </c>
      <c r="CD12" s="10">
        <f t="shared" si="14"/>
        <v>5770.8000000000011</v>
      </c>
      <c r="CE12" s="10">
        <f t="shared" ref="CE12:CF12" si="15">SUM(CE10:CE11)</f>
        <v>7998.3999999999978</v>
      </c>
      <c r="CF12" s="10">
        <f t="shared" si="15"/>
        <v>8450.2000000000007</v>
      </c>
      <c r="CG12" s="10">
        <f t="shared" ref="CG12:CI12" si="16">SUM(CG10:CG11)</f>
        <v>7298</v>
      </c>
      <c r="CH12" s="10">
        <f t="shared" si="16"/>
        <v>8811.8999999999978</v>
      </c>
      <c r="CI12" s="10">
        <f t="shared" si="16"/>
        <v>7115.0999999999958</v>
      </c>
      <c r="CJ12" s="10">
        <f t="shared" ref="CJ12:CK12" si="17">SUM(CJ10:CJ11)</f>
        <v>5686.7999999999984</v>
      </c>
      <c r="CK12" s="10">
        <f t="shared" si="17"/>
        <v>3373.2</v>
      </c>
      <c r="CL12" s="10">
        <f t="shared" ref="CL12" si="18">SUM(CL10:CL11)</f>
        <v>2209.2000000000003</v>
      </c>
      <c r="CM12" s="10">
        <f t="shared" ref="CM12:CN12" si="19">SUM(CM10:CM11)</f>
        <v>1163</v>
      </c>
      <c r="CN12" s="10">
        <f t="shared" si="19"/>
        <v>1432.6000000000006</v>
      </c>
      <c r="CO12" s="10">
        <f t="shared" ref="CO12" si="20">SUM(CO10:CO11)</f>
        <v>2923.3000000000006</v>
      </c>
      <c r="CP12" s="10">
        <f t="shared" ref="CP12:CQ12" si="21">SUM(CP10:CP11)</f>
        <v>5651.800000000002</v>
      </c>
      <c r="CQ12" s="10">
        <f t="shared" si="21"/>
        <v>7075.1999999999989</v>
      </c>
      <c r="CR12" s="10">
        <f t="shared" ref="CR12:CS12" si="22">SUM(CR10:CR11)</f>
        <v>6953.3999999999978</v>
      </c>
      <c r="CS12" s="10">
        <f t="shared" si="22"/>
        <v>7766.6</v>
      </c>
      <c r="CT12" s="10">
        <f t="shared" ref="CT12" si="23">SUM(CT10:CT11)</f>
        <v>6568.5</v>
      </c>
      <c r="CU12" s="10">
        <f t="shared" ref="CU12:CW12" si="24">SUM(CU10:CU11)</f>
        <v>6647.1000000000013</v>
      </c>
      <c r="CV12" s="10">
        <f t="shared" si="24"/>
        <v>5812</v>
      </c>
      <c r="CW12" s="10">
        <f t="shared" si="24"/>
        <v>4184.8000000000011</v>
      </c>
      <c r="CX12" s="10">
        <f t="shared" ref="CX12" si="25">SUM(CX10:CX11)</f>
        <v>1673.3100000000002</v>
      </c>
      <c r="CY12" s="10">
        <f t="shared" ref="CY12" si="26">SUM(CY10:CY11)</f>
        <v>802.00000000000034</v>
      </c>
      <c r="CZ12" s="10">
        <f t="shared" ref="CZ12" si="27">SUM(CZ10:CZ11)</f>
        <v>2322.0000000000005</v>
      </c>
      <c r="DA12" s="10">
        <f t="shared" ref="DA12:DD12" si="28">SUM(DA10:DA11)</f>
        <v>3380.8999999999996</v>
      </c>
      <c r="DB12" s="10">
        <f t="shared" si="28"/>
        <v>5847.8999999999969</v>
      </c>
      <c r="DC12" s="10">
        <f t="shared" si="28"/>
        <v>6373.1</v>
      </c>
      <c r="DD12" s="10">
        <f t="shared" si="28"/>
        <v>8173.7</v>
      </c>
      <c r="DE12" s="10">
        <f t="shared" ref="DE12:DF12" si="29">SUM(DE10:DE11)</f>
        <v>8000.2999999999975</v>
      </c>
      <c r="DF12" s="10">
        <f t="shared" si="29"/>
        <v>9156.6</v>
      </c>
      <c r="DG12" s="10">
        <f t="shared" ref="DG12" si="30">SUM(DG10:DG11)</f>
        <v>7670.3000000000011</v>
      </c>
      <c r="DH12" s="10">
        <f t="shared" ref="DH12:DJ12" si="31">SUM(DH10:DH11)</f>
        <v>5343.5999999999985</v>
      </c>
      <c r="DI12" s="10">
        <f t="shared" si="31"/>
        <v>3941.9000000000015</v>
      </c>
      <c r="DJ12" s="10">
        <f t="shared" si="31"/>
        <v>2075.3000000000006</v>
      </c>
      <c r="DK12" s="10">
        <f t="shared" ref="DK12:DO12" si="32">SUM(DK10:DK11)</f>
        <v>809</v>
      </c>
      <c r="DL12" s="10">
        <f t="shared" si="32"/>
        <v>829.60000000000025</v>
      </c>
      <c r="DM12" s="10">
        <f t="shared" si="32"/>
        <v>3556.8999999999992</v>
      </c>
      <c r="DN12" s="10">
        <f t="shared" si="32"/>
        <v>4256.7000000000007</v>
      </c>
      <c r="DO12" s="10">
        <f t="shared" si="32"/>
        <v>5228.0000000000009</v>
      </c>
      <c r="DP12" s="10">
        <f t="shared" ref="DP12:DQ12" si="33">SUM(DP10:DP11)</f>
        <v>6648.2999999999993</v>
      </c>
      <c r="DQ12" s="10">
        <f t="shared" si="33"/>
        <v>8341.0000000000018</v>
      </c>
      <c r="DR12" s="10">
        <f t="shared" ref="DR12" si="34">SUM(DR10:DR11)</f>
        <v>7448.1</v>
      </c>
      <c r="DS12" s="10">
        <f t="shared" ref="DS12" si="35">SUM(DS10:DS11)</f>
        <v>6210.9000000000033</v>
      </c>
      <c r="DT12" s="10">
        <f t="shared" ref="DT12" si="36">SUM(DT10:DT11)</f>
        <v>5567.2000000000007</v>
      </c>
      <c r="DU12" s="10">
        <f t="shared" ref="DU12:DX12" si="37">SUM(DU10:DU11)</f>
        <v>3599.1000000000013</v>
      </c>
      <c r="DV12" s="10">
        <f t="shared" si="37"/>
        <v>1554.9</v>
      </c>
      <c r="DW12" s="10">
        <f t="shared" si="37"/>
        <v>1049.3999999999992</v>
      </c>
      <c r="DX12" s="10">
        <f t="shared" si="37"/>
        <v>1412.4999999999995</v>
      </c>
      <c r="DY12" s="10">
        <f t="shared" ref="DY12:EE12" si="38">SUM(DY10:DY11)</f>
        <v>2650.4</v>
      </c>
      <c r="DZ12" s="10">
        <f t="shared" si="38"/>
        <v>4151.5000000000009</v>
      </c>
      <c r="EA12" s="10">
        <f t="shared" si="38"/>
        <v>5354.3000000000011</v>
      </c>
      <c r="EB12" s="10">
        <f t="shared" si="38"/>
        <v>5627.2</v>
      </c>
      <c r="EC12" s="10">
        <f t="shared" si="38"/>
        <v>6033.5</v>
      </c>
      <c r="ED12" s="10">
        <f t="shared" si="38"/>
        <v>7055.1999999999989</v>
      </c>
      <c r="EE12" s="10">
        <f t="shared" ca="1" si="38"/>
        <v>6841.2</v>
      </c>
      <c r="EF12" s="10">
        <f t="shared" ref="EF12" ca="1" si="39">SUM(EF10:EF11)</f>
        <v>4360.3</v>
      </c>
      <c r="EG12" s="10">
        <f t="shared" ref="EG12:EM12" ca="1" si="40">SUM(EG10:EG11)</f>
        <v>2939.2</v>
      </c>
      <c r="EH12" s="10">
        <f t="shared" ca="1" si="40"/>
        <v>1626.8999999999999</v>
      </c>
      <c r="EI12" s="10">
        <f t="shared" ca="1" si="40"/>
        <v>933.3</v>
      </c>
      <c r="EJ12" s="10">
        <f t="shared" ca="1" si="40"/>
        <v>1532.5999999999997</v>
      </c>
      <c r="EK12" s="10">
        <f ca="1">SUM(EK10:EK11)</f>
        <v>2593.0999999999995</v>
      </c>
      <c r="EL12" s="10">
        <f t="shared" ref="EK12:EL12" ca="1" si="41">SUM(EL10:EL11)</f>
        <v>4811.8999999999996</v>
      </c>
      <c r="EM12" s="10">
        <f t="shared" ca="1" si="40"/>
        <v>196.7</v>
      </c>
      <c r="EN12" s="8"/>
      <c r="EO12" s="23">
        <f ca="1">SUM(B12:EM12)</f>
        <v>680144.58344530186</v>
      </c>
      <c r="EP12" s="25">
        <f ca="1">AVERAGE(L12:EM12)</f>
        <v>4861.9741170098605</v>
      </c>
      <c r="EQ12" s="26">
        <f ca="1">EP12*12</f>
        <v>58343.689404118326</v>
      </c>
      <c r="ER12" s="9"/>
      <c r="ES12" s="9"/>
      <c r="ET12" s="9"/>
      <c r="EU12" s="9"/>
    </row>
    <row r="13" spans="1:151" s="10" customFormat="1" x14ac:dyDescent="0.25">
      <c r="A13" s="7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N13" s="10">
        <f t="shared" ref="N13:CA15" si="42">SUM(C10:N10)</f>
        <v>51947.6</v>
      </c>
      <c r="O13" s="10">
        <f t="shared" si="42"/>
        <v>50796.663790386134</v>
      </c>
      <c r="P13" s="10">
        <f t="shared" si="42"/>
        <v>51255.769567160729</v>
      </c>
      <c r="Q13" s="10">
        <f t="shared" si="42"/>
        <v>51761.16956716073</v>
      </c>
      <c r="R13" s="10">
        <f t="shared" si="42"/>
        <v>51978.16956716073</v>
      </c>
      <c r="S13" s="10">
        <f t="shared" si="42"/>
        <v>51359.369567160727</v>
      </c>
      <c r="T13" s="10">
        <f t="shared" si="42"/>
        <v>50797.269567160729</v>
      </c>
      <c r="U13" s="10">
        <f t="shared" si="42"/>
        <v>50407.569567160732</v>
      </c>
      <c r="V13" s="10">
        <f t="shared" si="42"/>
        <v>49867.469567160733</v>
      </c>
      <c r="W13" s="10">
        <f t="shared" si="42"/>
        <v>50309.069567160732</v>
      </c>
      <c r="X13" s="10">
        <f t="shared" si="42"/>
        <v>50074.069567160732</v>
      </c>
      <c r="Y13" s="10">
        <f t="shared" si="42"/>
        <v>50219.269567160743</v>
      </c>
      <c r="Z13" s="10">
        <f t="shared" si="42"/>
        <v>51821.069567160739</v>
      </c>
      <c r="AA13" s="10">
        <f t="shared" si="42"/>
        <v>52144.305776774607</v>
      </c>
      <c r="AB13" s="10">
        <f t="shared" si="42"/>
        <v>51452.80000000001</v>
      </c>
      <c r="AC13" s="10">
        <f t="shared" si="42"/>
        <v>51126.5</v>
      </c>
      <c r="AD13" s="10">
        <f t="shared" si="42"/>
        <v>51533.4</v>
      </c>
      <c r="AE13" s="10">
        <f t="shared" si="42"/>
        <v>52329.4</v>
      </c>
      <c r="AF13" s="10">
        <f t="shared" si="42"/>
        <v>52455.19999999999</v>
      </c>
      <c r="AG13" s="10">
        <f t="shared" si="42"/>
        <v>52307.5</v>
      </c>
      <c r="AH13" s="10">
        <f t="shared" si="42"/>
        <v>52055.099999999991</v>
      </c>
      <c r="AI13" s="10">
        <f t="shared" si="42"/>
        <v>50859.199999999997</v>
      </c>
      <c r="AJ13" s="10">
        <f t="shared" si="42"/>
        <v>51144.7</v>
      </c>
      <c r="AK13" s="10">
        <f t="shared" si="42"/>
        <v>49704.1</v>
      </c>
      <c r="AL13" s="10">
        <f t="shared" si="42"/>
        <v>49116.099999999991</v>
      </c>
      <c r="AM13" s="10">
        <f t="shared" si="42"/>
        <v>49653.400000000009</v>
      </c>
      <c r="AN13" s="10">
        <f t="shared" si="42"/>
        <v>50086.5</v>
      </c>
      <c r="AO13" s="10">
        <f t="shared" si="42"/>
        <v>49984.535436893209</v>
      </c>
      <c r="AP13" s="10">
        <f t="shared" si="42"/>
        <v>49491.435436893204</v>
      </c>
      <c r="AQ13" s="10">
        <f t="shared" si="42"/>
        <v>49521.835436893205</v>
      </c>
      <c r="AR13" s="10">
        <f t="shared" si="42"/>
        <v>48627.635436893208</v>
      </c>
      <c r="AS13" s="10">
        <f t="shared" si="42"/>
        <v>49336.835436893205</v>
      </c>
      <c r="AT13" s="10">
        <f t="shared" si="42"/>
        <v>49808.335436893205</v>
      </c>
      <c r="AU13" s="10">
        <f t="shared" si="42"/>
        <v>50931.335436893205</v>
      </c>
      <c r="AV13" s="10">
        <f t="shared" si="42"/>
        <v>51351.635436893208</v>
      </c>
      <c r="AW13" s="10">
        <f t="shared" si="42"/>
        <v>52930.435436893204</v>
      </c>
      <c r="AX13" s="10">
        <f t="shared" si="42"/>
        <v>52599.335436893212</v>
      </c>
      <c r="AY13" s="10">
        <f t="shared" si="42"/>
        <v>52241.435436893204</v>
      </c>
      <c r="AZ13" s="10">
        <f t="shared" si="42"/>
        <v>51828.335436893198</v>
      </c>
      <c r="BA13" s="10">
        <f t="shared" si="42"/>
        <v>52604.1</v>
      </c>
      <c r="BB13" s="10">
        <f t="shared" si="42"/>
        <v>52558.299999999996</v>
      </c>
      <c r="BC13" s="10">
        <f t="shared" si="42"/>
        <v>51310.899999999994</v>
      </c>
      <c r="BD13" s="10">
        <f t="shared" si="42"/>
        <v>52413.599999999991</v>
      </c>
      <c r="BE13" s="10">
        <f t="shared" si="42"/>
        <v>51808.1</v>
      </c>
      <c r="BF13" s="10">
        <f t="shared" si="42"/>
        <v>50669</v>
      </c>
      <c r="BG13" s="10">
        <f t="shared" si="42"/>
        <v>50871.499999999993</v>
      </c>
      <c r="BH13" s="10">
        <f t="shared" si="42"/>
        <v>50442.200000000004</v>
      </c>
      <c r="BI13" s="10">
        <f t="shared" si="42"/>
        <v>50569.5</v>
      </c>
      <c r="BJ13" s="10">
        <f t="shared" si="42"/>
        <v>51583.799999999996</v>
      </c>
      <c r="BK13" s="10">
        <f t="shared" si="42"/>
        <v>51743.199999999997</v>
      </c>
      <c r="BL13" s="10">
        <f t="shared" si="42"/>
        <v>52547.100000000006</v>
      </c>
      <c r="BM13" s="10">
        <f t="shared" si="42"/>
        <v>52553.299999999996</v>
      </c>
      <c r="BN13" s="10">
        <f t="shared" si="42"/>
        <v>52655.899999999994</v>
      </c>
      <c r="BO13" s="10">
        <f t="shared" si="42"/>
        <v>53240.899999999994</v>
      </c>
      <c r="BP13" s="10">
        <f t="shared" si="42"/>
        <v>53275.399999999994</v>
      </c>
      <c r="BQ13" s="10">
        <f t="shared" si="42"/>
        <v>54238.19999999999</v>
      </c>
      <c r="BR13" s="10">
        <f t="shared" si="42"/>
        <v>55609.899999999987</v>
      </c>
      <c r="BS13" s="10">
        <f t="shared" si="42"/>
        <v>54726.899999999987</v>
      </c>
      <c r="BT13" s="10">
        <f t="shared" si="42"/>
        <v>53754.6</v>
      </c>
      <c r="BU13" s="10">
        <f t="shared" si="42"/>
        <v>53331.500000000007</v>
      </c>
      <c r="BV13" s="10">
        <f t="shared" si="42"/>
        <v>52977.999999999993</v>
      </c>
      <c r="BW13" s="10">
        <f t="shared" si="42"/>
        <v>53313.999999999993</v>
      </c>
      <c r="BX13" s="10">
        <f t="shared" si="42"/>
        <v>53102.999999999993</v>
      </c>
      <c r="BY13" s="10">
        <f t="shared" si="42"/>
        <v>52306.399999999994</v>
      </c>
      <c r="BZ13" s="10">
        <f t="shared" si="42"/>
        <v>52167.69999999999</v>
      </c>
      <c r="CA13" s="10">
        <f t="shared" si="42"/>
        <v>52424.599999999991</v>
      </c>
      <c r="CB13" s="10">
        <f t="shared" ref="CB13:CB15" si="43">SUM(BQ10:CB10)</f>
        <v>53081.399999999994</v>
      </c>
      <c r="CC13" s="10">
        <f t="shared" ref="CC13:CC15" si="44">SUM(BR10:CC10)</f>
        <v>53009.999999999993</v>
      </c>
      <c r="CD13" s="10">
        <f t="shared" ref="CD13:CD15" si="45">SUM(BS10:CD10)</f>
        <v>53049.099999999991</v>
      </c>
      <c r="CE13" s="10">
        <f t="shared" ref="CE13:CE15" si="46">SUM(BT10:CE10)</f>
        <v>54527.799999999974</v>
      </c>
      <c r="CF13" s="10">
        <f t="shared" ref="CF13:CF15" si="47">SUM(BU10:CF10)</f>
        <v>56435.299999999974</v>
      </c>
      <c r="CG13" s="10">
        <f t="shared" ref="CG13:CG15" si="48">SUM(BV10:CG10)</f>
        <v>55387.499999999985</v>
      </c>
      <c r="CH13" s="10">
        <f t="shared" ref="CH13:CH15" si="49">SUM(BW10:CH10)</f>
        <v>55685.099999999991</v>
      </c>
      <c r="CI13" s="10">
        <f t="shared" ref="CI13:CK15" si="50">SUM(BX10:CI10)</f>
        <v>55235.099999999991</v>
      </c>
      <c r="CJ13" s="10">
        <f t="shared" si="50"/>
        <v>54960.899999999987</v>
      </c>
      <c r="CK13" s="10">
        <f t="shared" si="50"/>
        <v>54843.099999999984</v>
      </c>
      <c r="CL13" s="10">
        <f t="shared" ref="CL13:CL15" si="51">SUM(CA10:CL10)</f>
        <v>55097.299999999988</v>
      </c>
      <c r="CM13" s="10">
        <f t="shared" ref="CM13:CM15" si="52">SUM(CB10:CM10)</f>
        <v>54629.699999999983</v>
      </c>
      <c r="CN13" s="10">
        <f t="shared" ref="CN13:CS15" si="53">SUM(CC10:CN10)</f>
        <v>53680.799999999981</v>
      </c>
      <c r="CO13" s="10">
        <f t="shared" si="53"/>
        <v>53256.899999999987</v>
      </c>
      <c r="CP13" s="10">
        <f t="shared" si="53"/>
        <v>53154.399999999994</v>
      </c>
      <c r="CQ13" s="10">
        <f t="shared" si="53"/>
        <v>52372.999999999993</v>
      </c>
      <c r="CR13" s="10">
        <f t="shared" si="53"/>
        <v>51119.6</v>
      </c>
      <c r="CS13" s="10">
        <f t="shared" si="53"/>
        <v>51482.1</v>
      </c>
      <c r="CT13" s="10">
        <f t="shared" ref="CT13:CT15" si="54">SUM(CI10:CT10)</f>
        <v>49653.4</v>
      </c>
      <c r="CU13" s="10">
        <f t="shared" ref="CU13:CU15" si="55">SUM(CJ10:CU10)</f>
        <v>49300.4</v>
      </c>
      <c r="CV13" s="10">
        <f t="shared" ref="CV13:CV15" si="56">SUM(CK10:CV10)</f>
        <v>49402.1</v>
      </c>
      <c r="CW13" s="10">
        <f t="shared" ref="CW13:CX15" si="57">SUM(CL10:CW10)</f>
        <v>50092.100000000006</v>
      </c>
      <c r="CX13" s="10">
        <f t="shared" si="57"/>
        <v>49600.21</v>
      </c>
      <c r="CY13" s="10">
        <f t="shared" ref="CY13:CY15" si="58">SUM(CN10:CY10)</f>
        <v>49304.11</v>
      </c>
      <c r="CZ13" s="10">
        <f t="shared" ref="CZ13:DA15" si="59">SUM(CO10:CZ10)</f>
        <v>50102.609999999993</v>
      </c>
      <c r="DA13" s="10">
        <f t="shared" si="59"/>
        <v>50518.110000000008</v>
      </c>
      <c r="DB13" s="10">
        <f t="shared" ref="DB13:DB15" si="60">SUM(CQ10:DB10)</f>
        <v>50685.709999999992</v>
      </c>
      <c r="DC13" s="10">
        <f t="shared" ref="DC13:DC15" si="61">SUM(CR10:DC10)</f>
        <v>50139.01</v>
      </c>
      <c r="DD13" s="10">
        <f t="shared" ref="DD13:DD15" si="62">SUM(CS10:DD10)</f>
        <v>51137.810000000005</v>
      </c>
      <c r="DE13" s="10">
        <f t="shared" ref="DE13:DE15" si="63">SUM(CT10:DE10)</f>
        <v>51345.31</v>
      </c>
      <c r="DF13" s="10">
        <f t="shared" ref="DF13:DF15" si="64">SUM(CU10:DF10)</f>
        <v>53433.409999999996</v>
      </c>
      <c r="DG13" s="10">
        <f t="shared" ref="DG13:DG15" si="65">SUM(CV10:DG10)</f>
        <v>54249.209999999992</v>
      </c>
      <c r="DH13" s="10">
        <f t="shared" ref="DH13:DH15" si="66">SUM(CW10:DH10)</f>
        <v>53836.709999999992</v>
      </c>
      <c r="DI13" s="10">
        <f t="shared" ref="DI13:DI15" si="67">SUM(CX10:DI10)</f>
        <v>53645.009999999995</v>
      </c>
      <c r="DJ13" s="10">
        <f t="shared" ref="DJ13:DJ15" si="68">SUM(CY10:DJ10)</f>
        <v>54003.7</v>
      </c>
      <c r="DK13" s="10">
        <f t="shared" ref="DK13:DK15" si="69">SUM(CZ10:DK10)</f>
        <v>53981.499999999993</v>
      </c>
      <c r="DL13" s="10">
        <f t="shared" ref="DL13:DL15" si="70">SUM(DA10:DL10)</f>
        <v>52618.399999999994</v>
      </c>
      <c r="DM13" s="10">
        <f t="shared" ref="DM13:DM15" si="71">SUM(DB10:DM10)</f>
        <v>52789.299999999988</v>
      </c>
      <c r="DN13" s="10">
        <f t="shared" ref="DN13:DN15" si="72">SUM(DC10:DN10)</f>
        <v>51430.999999999993</v>
      </c>
      <c r="DO13" s="10">
        <f t="shared" ref="DO13:DO15" si="73">SUM(DD10:DO10)</f>
        <v>50388.7</v>
      </c>
      <c r="DP13" s="10">
        <f t="shared" ref="DP13:DP15" si="74">SUM(DE10:DP10)</f>
        <v>49087.899999999994</v>
      </c>
      <c r="DQ13" s="10">
        <f t="shared" ref="DQ13:DQ15" si="75">SUM(DF10:DQ10)</f>
        <v>49360.80000000001</v>
      </c>
      <c r="DR13" s="10">
        <f t="shared" ref="DR13:DR15" si="76">SUM(DG10:DR10)</f>
        <v>47907.3</v>
      </c>
      <c r="DS13" s="10">
        <f t="shared" ref="DS13:DS15" si="77">SUM(DH10:DS10)</f>
        <v>46617.3</v>
      </c>
      <c r="DT13" s="10">
        <f t="shared" ref="DT13:DT15" si="78">SUM(DI10:DT10)</f>
        <v>46760.700000000004</v>
      </c>
      <c r="DU13" s="10">
        <f t="shared" ref="DU13:DU15" si="79">SUM(DJ10:DU10)</f>
        <v>46404.000000000007</v>
      </c>
      <c r="DV13" s="10">
        <f t="shared" ref="DV13:DV15" si="80">SUM(DK10:DV10)</f>
        <v>45930.500000000007</v>
      </c>
      <c r="DW13" s="10">
        <f t="shared" ref="DW13:DW15" si="81">SUM(DL10:DW10)</f>
        <v>46147.700000000012</v>
      </c>
      <c r="DX13" s="10">
        <f t="shared" ref="DX13:DX15" si="82">SUM(DM10:DX10)</f>
        <v>46641.100000000013</v>
      </c>
      <c r="DY13" s="10">
        <f t="shared" ref="DY13:DY15" si="83">SUM(DN10:DY10)</f>
        <v>45801.800000000017</v>
      </c>
      <c r="DZ13" s="10">
        <f t="shared" ref="DZ13:DZ15" si="84">SUM(DO10:DZ10)</f>
        <v>45716.500000000015</v>
      </c>
      <c r="EA13" s="10">
        <f t="shared" ref="EA13:EA15" si="85">SUM(DP10:EA10)</f>
        <v>45824.900000000023</v>
      </c>
      <c r="EB13" s="10">
        <f t="shared" ref="EB13:EB15" si="86">SUM(DQ10:EB10)</f>
        <v>44908.80000000001</v>
      </c>
      <c r="EC13" s="10">
        <f t="shared" ref="EC13:EC15" si="87">SUM(DR10:EC10)</f>
        <v>42892.600000000006</v>
      </c>
      <c r="ED13" s="10">
        <f t="shared" ref="ED13:ED15" si="88">SUM(DS10:ED10)</f>
        <v>42481.600000000006</v>
      </c>
      <c r="EE13" s="10">
        <f t="shared" ref="EE13:EE15" ca="1" si="89">SUM(DT10:EE10)</f>
        <v>43030.9</v>
      </c>
      <c r="EF13" s="10">
        <f t="shared" ref="EF13:EF15" ca="1" si="90">SUM(DU10:EF10)</f>
        <v>42059</v>
      </c>
      <c r="EG13" s="10">
        <f t="shared" ref="EG13:EG15" ca="1" si="91">SUM(DV10:EG10)</f>
        <v>41535.5</v>
      </c>
      <c r="EH13" s="10">
        <f t="shared" ref="EH13:EH15" ca="1" si="92">SUM(DW10:EH10)</f>
        <v>41625.4</v>
      </c>
      <c r="EI13" s="10">
        <f t="shared" ref="EI13:EI15" ca="1" si="93">SUM(DX10:EI10)</f>
        <v>41511.400000000009</v>
      </c>
      <c r="EJ13" s="10">
        <f t="shared" ref="EJ13:EJ15" ca="1" si="94">SUM(DY10:EJ10)</f>
        <v>41662.000000000007</v>
      </c>
      <c r="EK13" s="10">
        <f t="shared" ref="EK13:EK15" ca="1" si="95">SUM(DZ10:EK10)</f>
        <v>41641.30000000001</v>
      </c>
      <c r="EL13" s="10">
        <f t="shared" ref="EL13:EL15" ca="1" si="96">SUM(EA10:EL10)</f>
        <v>42202.6</v>
      </c>
      <c r="EM13" s="10">
        <f t="shared" ref="EM13:EM15" ca="1" si="97">SUM(EB10:EM10)</f>
        <v>37860.1</v>
      </c>
      <c r="EN13" s="8"/>
      <c r="EO13" s="26">
        <f ca="1">AVERAGE(N13:EM13)</f>
        <v>50571.508308066506</v>
      </c>
      <c r="EP13" s="22"/>
      <c r="EQ13" s="27"/>
      <c r="ER13" s="9"/>
      <c r="ES13" s="9"/>
      <c r="ET13" s="9"/>
      <c r="EU13" s="9"/>
    </row>
    <row r="14" spans="1:151" s="10" customFormat="1" x14ac:dyDescent="0.25">
      <c r="A14" s="7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N14" s="10">
        <f t="shared" si="42"/>
        <v>8840.2000000000007</v>
      </c>
      <c r="O14" s="10">
        <f t="shared" si="42"/>
        <v>8625.1362096138691</v>
      </c>
      <c r="P14" s="10">
        <f t="shared" si="42"/>
        <v>8710.5038781411349</v>
      </c>
      <c r="Q14" s="10">
        <f t="shared" si="42"/>
        <v>8783.5038781411349</v>
      </c>
      <c r="R14" s="10">
        <f t="shared" si="42"/>
        <v>8815.8038781411342</v>
      </c>
      <c r="S14" s="10">
        <f t="shared" si="42"/>
        <v>8807.3038781411342</v>
      </c>
      <c r="T14" s="10">
        <f t="shared" si="42"/>
        <v>8686.4038781411346</v>
      </c>
      <c r="U14" s="10">
        <f t="shared" si="42"/>
        <v>8473.3038781411342</v>
      </c>
      <c r="V14" s="10">
        <f t="shared" si="42"/>
        <v>8382.8038781411342</v>
      </c>
      <c r="W14" s="10">
        <f t="shared" si="42"/>
        <v>8482.3038781411342</v>
      </c>
      <c r="X14" s="10">
        <f t="shared" si="42"/>
        <v>8429.1038781411353</v>
      </c>
      <c r="Y14" s="10">
        <f t="shared" si="42"/>
        <v>8396.7038781411356</v>
      </c>
      <c r="Z14" s="10">
        <f t="shared" si="42"/>
        <v>8690.6038781411335</v>
      </c>
      <c r="AA14" s="10">
        <f t="shared" si="42"/>
        <v>8744.2676685272654</v>
      </c>
      <c r="AB14" s="10">
        <f t="shared" si="42"/>
        <v>8609.6999999999989</v>
      </c>
      <c r="AC14" s="10">
        <f t="shared" si="42"/>
        <v>8564.2999999999993</v>
      </c>
      <c r="AD14" s="10">
        <f t="shared" si="42"/>
        <v>8577.4</v>
      </c>
      <c r="AE14" s="10">
        <f t="shared" si="42"/>
        <v>8626.3000000000011</v>
      </c>
      <c r="AF14" s="10">
        <f t="shared" si="42"/>
        <v>8674.4000000000015</v>
      </c>
      <c r="AG14" s="10">
        <f t="shared" si="42"/>
        <v>8790.9000000000015</v>
      </c>
      <c r="AH14" s="10">
        <f t="shared" si="42"/>
        <v>8728.2999999999993</v>
      </c>
      <c r="AI14" s="10">
        <f t="shared" si="42"/>
        <v>8501.1999999999989</v>
      </c>
      <c r="AJ14" s="10">
        <f t="shared" si="42"/>
        <v>8522.2999999999975</v>
      </c>
      <c r="AK14" s="10">
        <f t="shared" si="42"/>
        <v>8226.4999999999982</v>
      </c>
      <c r="AL14" s="10">
        <f t="shared" si="42"/>
        <v>8098.9</v>
      </c>
      <c r="AM14" s="10">
        <f t="shared" si="42"/>
        <v>8173.0999999999995</v>
      </c>
      <c r="AN14" s="10">
        <f t="shared" si="42"/>
        <v>8238</v>
      </c>
      <c r="AO14" s="10">
        <f t="shared" si="42"/>
        <v>8214.0645631067964</v>
      </c>
      <c r="AP14" s="10">
        <f t="shared" si="42"/>
        <v>8183.2645631067962</v>
      </c>
      <c r="AQ14" s="10">
        <f t="shared" si="42"/>
        <v>8194.4645631067942</v>
      </c>
      <c r="AR14" s="10">
        <f t="shared" si="42"/>
        <v>8065.5645631067955</v>
      </c>
      <c r="AS14" s="10">
        <f t="shared" si="42"/>
        <v>8165.464563106796</v>
      </c>
      <c r="AT14" s="10">
        <f t="shared" si="42"/>
        <v>8248.3645631067957</v>
      </c>
      <c r="AU14" s="10">
        <f t="shared" si="42"/>
        <v>8431.5645631067964</v>
      </c>
      <c r="AV14" s="10">
        <f t="shared" si="42"/>
        <v>8529.964563106796</v>
      </c>
      <c r="AW14" s="10">
        <f t="shared" si="42"/>
        <v>8806.5645631067964</v>
      </c>
      <c r="AX14" s="10">
        <f t="shared" si="42"/>
        <v>8741.1645631067968</v>
      </c>
      <c r="AY14" s="10">
        <f t="shared" si="42"/>
        <v>8678.3645631067975</v>
      </c>
      <c r="AZ14" s="10">
        <f t="shared" si="42"/>
        <v>8587.7645631067953</v>
      </c>
      <c r="BA14" s="10">
        <f t="shared" si="42"/>
        <v>8733.4999999999982</v>
      </c>
      <c r="BB14" s="10">
        <f t="shared" si="42"/>
        <v>8729.8999999999978</v>
      </c>
      <c r="BC14" s="10">
        <f t="shared" si="42"/>
        <v>8604.0999999999985</v>
      </c>
      <c r="BD14" s="10">
        <f t="shared" si="42"/>
        <v>8784.1999999999971</v>
      </c>
      <c r="BE14" s="10">
        <f t="shared" si="42"/>
        <v>8686.1999999999989</v>
      </c>
      <c r="BF14" s="10">
        <f t="shared" si="42"/>
        <v>8455.5</v>
      </c>
      <c r="BG14" s="10">
        <f t="shared" si="42"/>
        <v>8540</v>
      </c>
      <c r="BH14" s="10">
        <f t="shared" si="42"/>
        <v>8471.6</v>
      </c>
      <c r="BI14" s="10">
        <f t="shared" si="42"/>
        <v>8514.5</v>
      </c>
      <c r="BJ14" s="10">
        <f t="shared" si="42"/>
        <v>8706.2000000000007</v>
      </c>
      <c r="BK14" s="10">
        <f t="shared" si="42"/>
        <v>8761.9000000000015</v>
      </c>
      <c r="BL14" s="10">
        <f t="shared" si="42"/>
        <v>8928.1</v>
      </c>
      <c r="BM14" s="10">
        <f t="shared" si="42"/>
        <v>8898.7999999999993</v>
      </c>
      <c r="BN14" s="10">
        <f t="shared" si="42"/>
        <v>8907</v>
      </c>
      <c r="BO14" s="10">
        <f t="shared" si="42"/>
        <v>8995.3000000000011</v>
      </c>
      <c r="BP14" s="10">
        <f t="shared" si="42"/>
        <v>8953.5000000000018</v>
      </c>
      <c r="BQ14" s="10">
        <f t="shared" si="42"/>
        <v>9095.8000000000029</v>
      </c>
      <c r="BR14" s="10">
        <f t="shared" si="42"/>
        <v>9373.3000000000011</v>
      </c>
      <c r="BS14" s="10">
        <f t="shared" si="42"/>
        <v>9186.9000000000015</v>
      </c>
      <c r="BT14" s="10">
        <f t="shared" si="42"/>
        <v>9154.8000000000011</v>
      </c>
      <c r="BU14" s="10">
        <f t="shared" si="42"/>
        <v>9111.6</v>
      </c>
      <c r="BV14" s="10">
        <f t="shared" si="42"/>
        <v>9058.9</v>
      </c>
      <c r="BW14" s="10">
        <f t="shared" si="42"/>
        <v>9071.4000000000015</v>
      </c>
      <c r="BX14" s="10">
        <f t="shared" si="42"/>
        <v>9028.5999999999985</v>
      </c>
      <c r="BY14" s="10">
        <f t="shared" si="42"/>
        <v>8914.2999999999993</v>
      </c>
      <c r="BZ14" s="10">
        <f t="shared" si="42"/>
        <v>8907.6</v>
      </c>
      <c r="CA14" s="10">
        <f t="shared" si="42"/>
        <v>8934.6</v>
      </c>
      <c r="CB14" s="10">
        <f t="shared" si="43"/>
        <v>9013.2999999999993</v>
      </c>
      <c r="CC14" s="10">
        <f t="shared" si="44"/>
        <v>9008.9999999999982</v>
      </c>
      <c r="CD14" s="10">
        <f t="shared" si="45"/>
        <v>9020.5000000000018</v>
      </c>
      <c r="CE14" s="10">
        <f t="shared" si="46"/>
        <v>9310.3000000000011</v>
      </c>
      <c r="CF14" s="10">
        <f t="shared" si="47"/>
        <v>9497</v>
      </c>
      <c r="CG14" s="10">
        <f t="shared" si="48"/>
        <v>9294.1000000000022</v>
      </c>
      <c r="CH14" s="10">
        <f t="shared" si="49"/>
        <v>9331.1999999999989</v>
      </c>
      <c r="CI14" s="10">
        <f t="shared" si="50"/>
        <v>9295</v>
      </c>
      <c r="CJ14" s="10">
        <f t="shared" si="50"/>
        <v>9256</v>
      </c>
      <c r="CK14" s="10">
        <f t="shared" si="50"/>
        <v>9215.6999999999989</v>
      </c>
      <c r="CL14" s="10">
        <f t="shared" si="51"/>
        <v>9222.2999999999993</v>
      </c>
      <c r="CM14" s="10">
        <f t="shared" si="52"/>
        <v>9161.6999999999989</v>
      </c>
      <c r="CN14" s="10">
        <f t="shared" si="53"/>
        <v>9033.4</v>
      </c>
      <c r="CO14" s="10">
        <f t="shared" si="53"/>
        <v>8975.6</v>
      </c>
      <c r="CP14" s="10">
        <f t="shared" si="53"/>
        <v>8959.1</v>
      </c>
      <c r="CQ14" s="10">
        <f t="shared" si="53"/>
        <v>8817.3000000000011</v>
      </c>
      <c r="CR14" s="10">
        <f t="shared" si="53"/>
        <v>8573.9</v>
      </c>
      <c r="CS14" s="10">
        <f t="shared" si="53"/>
        <v>8679.9999999999982</v>
      </c>
      <c r="CT14" s="10">
        <f t="shared" si="54"/>
        <v>8265.2999999999993</v>
      </c>
      <c r="CU14" s="10">
        <f t="shared" si="55"/>
        <v>8150.2999999999993</v>
      </c>
      <c r="CV14" s="10">
        <f t="shared" si="56"/>
        <v>8173.7999999999993</v>
      </c>
      <c r="CW14" s="10">
        <f t="shared" si="57"/>
        <v>8295.4</v>
      </c>
      <c r="CX14" s="10">
        <f t="shared" si="57"/>
        <v>8251.4</v>
      </c>
      <c r="CY14" s="10">
        <f t="shared" si="58"/>
        <v>8186.5000000000009</v>
      </c>
      <c r="CZ14" s="10">
        <f t="shared" si="59"/>
        <v>8277.4000000000015</v>
      </c>
      <c r="DA14" s="10">
        <f t="shared" si="59"/>
        <v>8319.5</v>
      </c>
      <c r="DB14" s="10">
        <f t="shared" si="60"/>
        <v>8348</v>
      </c>
      <c r="DC14" s="10">
        <f t="shared" si="61"/>
        <v>8192.6</v>
      </c>
      <c r="DD14" s="10">
        <f t="shared" si="62"/>
        <v>8414.1</v>
      </c>
      <c r="DE14" s="10">
        <f t="shared" si="63"/>
        <v>8440.2999999999993</v>
      </c>
      <c r="DF14" s="10">
        <f t="shared" si="64"/>
        <v>8940.3000000000011</v>
      </c>
      <c r="DG14" s="10">
        <f t="shared" si="65"/>
        <v>9147.7000000000007</v>
      </c>
      <c r="DH14" s="10">
        <f t="shared" si="66"/>
        <v>9091.8000000000011</v>
      </c>
      <c r="DI14" s="10">
        <f t="shared" si="67"/>
        <v>9040.6</v>
      </c>
      <c r="DJ14" s="10">
        <f t="shared" si="68"/>
        <v>9083.9</v>
      </c>
      <c r="DK14" s="10">
        <f t="shared" si="69"/>
        <v>9113.0999999999985</v>
      </c>
      <c r="DL14" s="10">
        <f t="shared" si="70"/>
        <v>8983.7999999999993</v>
      </c>
      <c r="DM14" s="10">
        <f t="shared" si="71"/>
        <v>8988.9</v>
      </c>
      <c r="DN14" s="10">
        <f t="shared" si="72"/>
        <v>8756.0000000000018</v>
      </c>
      <c r="DO14" s="10">
        <f t="shared" si="73"/>
        <v>8653.1999999999989</v>
      </c>
      <c r="DP14" s="10">
        <f t="shared" si="74"/>
        <v>8428.6</v>
      </c>
      <c r="DQ14" s="10">
        <f t="shared" si="75"/>
        <v>8496.4</v>
      </c>
      <c r="DR14" s="10">
        <f t="shared" si="76"/>
        <v>8241.4</v>
      </c>
      <c r="DS14" s="10">
        <f t="shared" si="77"/>
        <v>8072</v>
      </c>
      <c r="DT14" s="10">
        <f t="shared" si="78"/>
        <v>8152.2</v>
      </c>
      <c r="DU14" s="10">
        <f t="shared" si="79"/>
        <v>8166.1</v>
      </c>
      <c r="DV14" s="10">
        <f t="shared" si="80"/>
        <v>8119.2000000000007</v>
      </c>
      <c r="DW14" s="10">
        <f t="shared" si="81"/>
        <v>8142.4000000000005</v>
      </c>
      <c r="DX14" s="10">
        <f t="shared" si="82"/>
        <v>8231.9</v>
      </c>
      <c r="DY14" s="10">
        <f t="shared" si="83"/>
        <v>8164.7000000000007</v>
      </c>
      <c r="DZ14" s="10">
        <f t="shared" si="84"/>
        <v>8144.8000000000011</v>
      </c>
      <c r="EA14" s="10">
        <f t="shared" si="85"/>
        <v>8162.7000000000007</v>
      </c>
      <c r="EB14" s="10">
        <f t="shared" si="86"/>
        <v>8057.7000000000007</v>
      </c>
      <c r="EC14" s="10">
        <f t="shared" si="87"/>
        <v>7766.4000000000015</v>
      </c>
      <c r="ED14" s="10">
        <f t="shared" si="88"/>
        <v>7784.5</v>
      </c>
      <c r="EE14" s="10">
        <f t="shared" ca="1" si="89"/>
        <v>7865.5</v>
      </c>
      <c r="EF14" s="10">
        <f t="shared" ca="1" si="90"/>
        <v>7630.5000000000009</v>
      </c>
      <c r="EG14" s="10">
        <f t="shared" ca="1" si="91"/>
        <v>7494.0999999999995</v>
      </c>
      <c r="EH14" s="10">
        <f t="shared" ca="1" si="92"/>
        <v>7476.2</v>
      </c>
      <c r="EI14" s="10">
        <f t="shared" ca="1" si="93"/>
        <v>7474.0999999999995</v>
      </c>
      <c r="EJ14" s="10">
        <f t="shared" ca="1" si="94"/>
        <v>7443.6</v>
      </c>
      <c r="EK14" s="10">
        <f t="shared" ca="1" si="95"/>
        <v>7407</v>
      </c>
      <c r="EL14" s="10">
        <f t="shared" ca="1" si="96"/>
        <v>7506.0999999999995</v>
      </c>
      <c r="EM14" s="10">
        <f t="shared" ca="1" si="97"/>
        <v>6690.9999999999991</v>
      </c>
      <c r="EN14" s="8"/>
      <c r="EO14" s="26">
        <f ca="1">AVERAGE(N14:EM14)</f>
        <v>8565.0178561151952</v>
      </c>
      <c r="EP14" s="22"/>
      <c r="EQ14" s="27"/>
      <c r="ER14" s="9"/>
      <c r="ES14" s="9"/>
      <c r="ET14" s="9"/>
      <c r="EU14" s="9"/>
    </row>
    <row r="15" spans="1:151" x14ac:dyDescent="0.25"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>
        <f t="shared" si="42"/>
        <v>60787.8</v>
      </c>
      <c r="O15" s="10">
        <f t="shared" si="42"/>
        <v>59421.80000000001</v>
      </c>
      <c r="P15" s="10">
        <f t="shared" si="42"/>
        <v>59966.273445301871</v>
      </c>
      <c r="Q15" s="10">
        <f t="shared" si="42"/>
        <v>60544.673445301873</v>
      </c>
      <c r="R15" s="10">
        <f t="shared" si="42"/>
        <v>60793.973445301875</v>
      </c>
      <c r="S15" s="10">
        <f t="shared" si="42"/>
        <v>60166.673445301873</v>
      </c>
      <c r="T15" s="10">
        <f t="shared" si="42"/>
        <v>59483.673445301873</v>
      </c>
      <c r="U15" s="10">
        <f t="shared" si="42"/>
        <v>58880.87344530187</v>
      </c>
      <c r="V15" s="10">
        <f t="shared" si="42"/>
        <v>58250.273445301864</v>
      </c>
      <c r="W15" s="10">
        <f t="shared" si="42"/>
        <v>58791.373445301862</v>
      </c>
      <c r="X15" s="10">
        <f t="shared" si="42"/>
        <v>58503.173445301858</v>
      </c>
      <c r="Y15" s="10">
        <f t="shared" si="42"/>
        <v>58615.973445301875</v>
      </c>
      <c r="Z15" s="10">
        <f t="shared" si="42"/>
        <v>60511.673445301873</v>
      </c>
      <c r="AA15" s="10">
        <f t="shared" si="42"/>
        <v>60888.573445301874</v>
      </c>
      <c r="AB15" s="10">
        <f t="shared" si="42"/>
        <v>60062.500000000007</v>
      </c>
      <c r="AC15" s="10">
        <f t="shared" si="42"/>
        <v>59690.8</v>
      </c>
      <c r="AD15" s="10">
        <f t="shared" si="42"/>
        <v>60110.8</v>
      </c>
      <c r="AE15" s="10">
        <f t="shared" si="42"/>
        <v>60955.700000000004</v>
      </c>
      <c r="AF15" s="10">
        <f t="shared" si="42"/>
        <v>61129.600000000006</v>
      </c>
      <c r="AG15" s="10">
        <f t="shared" si="42"/>
        <v>61098.400000000009</v>
      </c>
      <c r="AH15" s="10">
        <f t="shared" si="42"/>
        <v>60783.400000000009</v>
      </c>
      <c r="AI15" s="10">
        <f t="shared" si="42"/>
        <v>59360.400000000009</v>
      </c>
      <c r="AJ15" s="10">
        <f t="shared" si="42"/>
        <v>59667.000000000007</v>
      </c>
      <c r="AK15" s="10">
        <f t="shared" si="42"/>
        <v>57930.6</v>
      </c>
      <c r="AL15" s="10">
        <f t="shared" si="42"/>
        <v>57215</v>
      </c>
      <c r="AM15" s="10">
        <f t="shared" si="42"/>
        <v>57826.5</v>
      </c>
      <c r="AN15" s="10">
        <f t="shared" si="42"/>
        <v>58324.500000000007</v>
      </c>
      <c r="AO15" s="10">
        <f t="shared" si="42"/>
        <v>58198.600000000006</v>
      </c>
      <c r="AP15" s="10">
        <f t="shared" si="42"/>
        <v>57674.700000000004</v>
      </c>
      <c r="AQ15" s="10">
        <f t="shared" si="42"/>
        <v>57716.300000000017</v>
      </c>
      <c r="AR15" s="10">
        <f t="shared" si="42"/>
        <v>56693.200000000012</v>
      </c>
      <c r="AS15" s="10">
        <f t="shared" si="42"/>
        <v>57502.30000000001</v>
      </c>
      <c r="AT15" s="10">
        <f t="shared" si="42"/>
        <v>58056.700000000019</v>
      </c>
      <c r="AU15" s="10">
        <f t="shared" si="42"/>
        <v>59362.900000000009</v>
      </c>
      <c r="AV15" s="10">
        <f t="shared" si="42"/>
        <v>59881.599999999999</v>
      </c>
      <c r="AW15" s="10">
        <f t="shared" si="42"/>
        <v>61737</v>
      </c>
      <c r="AX15" s="10">
        <f t="shared" si="42"/>
        <v>61340.499999999993</v>
      </c>
      <c r="AY15" s="10">
        <f t="shared" si="42"/>
        <v>60919.799999999996</v>
      </c>
      <c r="AZ15" s="10">
        <f t="shared" si="42"/>
        <v>60416.099999999991</v>
      </c>
      <c r="BA15" s="10">
        <f t="shared" si="42"/>
        <v>61337.599999999999</v>
      </c>
      <c r="BB15" s="10">
        <f t="shared" si="42"/>
        <v>61288.2</v>
      </c>
      <c r="BC15" s="10">
        <f t="shared" si="42"/>
        <v>59915</v>
      </c>
      <c r="BD15" s="10">
        <f t="shared" si="42"/>
        <v>61197.799999999996</v>
      </c>
      <c r="BE15" s="10">
        <f t="shared" si="42"/>
        <v>60494.299999999996</v>
      </c>
      <c r="BF15" s="10">
        <f t="shared" si="42"/>
        <v>59124.499999999993</v>
      </c>
      <c r="BG15" s="10">
        <f t="shared" si="42"/>
        <v>59411.5</v>
      </c>
      <c r="BH15" s="10">
        <f t="shared" si="42"/>
        <v>58913.8</v>
      </c>
      <c r="BI15" s="10">
        <f t="shared" si="42"/>
        <v>59084</v>
      </c>
      <c r="BJ15" s="10">
        <f t="shared" si="42"/>
        <v>60290</v>
      </c>
      <c r="BK15" s="10">
        <f t="shared" si="42"/>
        <v>60505.1</v>
      </c>
      <c r="BL15" s="10">
        <f t="shared" si="42"/>
        <v>61475.200000000004</v>
      </c>
      <c r="BM15" s="10">
        <f t="shared" si="42"/>
        <v>61452.1</v>
      </c>
      <c r="BN15" s="10">
        <f t="shared" si="42"/>
        <v>61562.899999999994</v>
      </c>
      <c r="BO15" s="10">
        <f t="shared" si="42"/>
        <v>62236.2</v>
      </c>
      <c r="BP15" s="10">
        <f t="shared" si="42"/>
        <v>62228.900000000009</v>
      </c>
      <c r="BQ15" s="10">
        <f t="shared" si="42"/>
        <v>63334</v>
      </c>
      <c r="BR15" s="10">
        <f t="shared" si="42"/>
        <v>64983.199999999997</v>
      </c>
      <c r="BS15" s="10">
        <f t="shared" si="42"/>
        <v>63913.799999999996</v>
      </c>
      <c r="BT15" s="10">
        <f t="shared" si="42"/>
        <v>62909.4</v>
      </c>
      <c r="BU15" s="10">
        <f t="shared" si="42"/>
        <v>62443.099999999991</v>
      </c>
      <c r="BV15" s="10">
        <f t="shared" si="42"/>
        <v>62036.899999999987</v>
      </c>
      <c r="BW15" s="10">
        <f t="shared" si="42"/>
        <v>62385.39999999998</v>
      </c>
      <c r="BX15" s="10">
        <f t="shared" si="42"/>
        <v>62131.599999999991</v>
      </c>
      <c r="BY15" s="10">
        <f t="shared" si="42"/>
        <v>61220.69999999999</v>
      </c>
      <c r="BZ15" s="10">
        <f t="shared" si="42"/>
        <v>61075.299999999988</v>
      </c>
      <c r="CA15" s="10">
        <f t="shared" si="42"/>
        <v>61359.199999999983</v>
      </c>
      <c r="CB15" s="10">
        <f t="shared" si="43"/>
        <v>62094.699999999983</v>
      </c>
      <c r="CC15" s="10">
        <f t="shared" si="44"/>
        <v>62018.999999999985</v>
      </c>
      <c r="CD15" s="10">
        <f t="shared" si="45"/>
        <v>62069.599999999991</v>
      </c>
      <c r="CE15" s="10">
        <f t="shared" si="46"/>
        <v>63838.099999999991</v>
      </c>
      <c r="CF15" s="10">
        <f t="shared" si="47"/>
        <v>65932.299999999988</v>
      </c>
      <c r="CG15" s="10">
        <f t="shared" si="48"/>
        <v>64681.599999999991</v>
      </c>
      <c r="CH15" s="10">
        <f t="shared" si="49"/>
        <v>65016.299999999988</v>
      </c>
      <c r="CI15" s="10">
        <f t="shared" si="50"/>
        <v>64530.099999999984</v>
      </c>
      <c r="CJ15" s="10">
        <f t="shared" si="50"/>
        <v>64216.899999999994</v>
      </c>
      <c r="CK15" s="10">
        <f t="shared" si="50"/>
        <v>64058.799999999988</v>
      </c>
      <c r="CL15" s="10">
        <f t="shared" si="51"/>
        <v>64319.599999999977</v>
      </c>
      <c r="CM15" s="10">
        <f t="shared" si="52"/>
        <v>63791.39999999998</v>
      </c>
      <c r="CN15" s="10">
        <f t="shared" si="53"/>
        <v>62714.199999999975</v>
      </c>
      <c r="CO15" s="10">
        <f t="shared" si="53"/>
        <v>62232.499999999993</v>
      </c>
      <c r="CP15" s="10">
        <f t="shared" si="53"/>
        <v>62113.499999999985</v>
      </c>
      <c r="CQ15" s="10">
        <f t="shared" si="53"/>
        <v>61190.299999999988</v>
      </c>
      <c r="CR15" s="10">
        <f t="shared" si="53"/>
        <v>59693.499999999985</v>
      </c>
      <c r="CS15" s="10">
        <f t="shared" si="53"/>
        <v>60162.099999999984</v>
      </c>
      <c r="CT15" s="10">
        <f t="shared" si="54"/>
        <v>57918.69999999999</v>
      </c>
      <c r="CU15" s="10">
        <f t="shared" si="55"/>
        <v>57450.7</v>
      </c>
      <c r="CV15" s="10">
        <f t="shared" si="56"/>
        <v>57575.9</v>
      </c>
      <c r="CW15" s="10">
        <f t="shared" si="57"/>
        <v>58387.500000000007</v>
      </c>
      <c r="CX15" s="10">
        <f t="shared" si="57"/>
        <v>57851.61</v>
      </c>
      <c r="CY15" s="10">
        <f t="shared" si="58"/>
        <v>57490.61</v>
      </c>
      <c r="CZ15" s="10">
        <f t="shared" si="59"/>
        <v>58380.009999999995</v>
      </c>
      <c r="DA15" s="10">
        <f t="shared" si="59"/>
        <v>58837.61</v>
      </c>
      <c r="DB15" s="10">
        <f t="shared" si="60"/>
        <v>59033.709999999992</v>
      </c>
      <c r="DC15" s="10">
        <f t="shared" si="61"/>
        <v>58331.61</v>
      </c>
      <c r="DD15" s="10">
        <f t="shared" si="62"/>
        <v>59551.909999999996</v>
      </c>
      <c r="DE15" s="10">
        <f t="shared" si="63"/>
        <v>59785.609999999986</v>
      </c>
      <c r="DF15" s="10">
        <f t="shared" si="64"/>
        <v>62373.709999999992</v>
      </c>
      <c r="DG15" s="10">
        <f t="shared" si="65"/>
        <v>63396.909999999996</v>
      </c>
      <c r="DH15" s="10">
        <f t="shared" si="66"/>
        <v>62928.51</v>
      </c>
      <c r="DI15" s="10">
        <f t="shared" si="67"/>
        <v>62685.61</v>
      </c>
      <c r="DJ15" s="10">
        <f t="shared" si="68"/>
        <v>63087.6</v>
      </c>
      <c r="DK15" s="10">
        <f t="shared" si="69"/>
        <v>63094.6</v>
      </c>
      <c r="DL15" s="10">
        <f t="shared" si="70"/>
        <v>61602.2</v>
      </c>
      <c r="DM15" s="10">
        <f t="shared" si="71"/>
        <v>61778.2</v>
      </c>
      <c r="DN15" s="10">
        <f t="shared" si="72"/>
        <v>60187</v>
      </c>
      <c r="DO15" s="10">
        <f t="shared" si="73"/>
        <v>59041.900000000009</v>
      </c>
      <c r="DP15" s="10">
        <f t="shared" si="74"/>
        <v>57516.5</v>
      </c>
      <c r="DQ15" s="10">
        <f t="shared" si="75"/>
        <v>57857.2</v>
      </c>
      <c r="DR15" s="10">
        <f t="shared" si="76"/>
        <v>56148.700000000004</v>
      </c>
      <c r="DS15" s="10">
        <f t="shared" si="77"/>
        <v>54689.3</v>
      </c>
      <c r="DT15" s="10">
        <f t="shared" si="78"/>
        <v>54912.900000000009</v>
      </c>
      <c r="DU15" s="10">
        <f t="shared" si="79"/>
        <v>54570.1</v>
      </c>
      <c r="DV15" s="10">
        <f t="shared" si="80"/>
        <v>54049.7</v>
      </c>
      <c r="DW15" s="10">
        <f t="shared" si="81"/>
        <v>54290.1</v>
      </c>
      <c r="DX15" s="10">
        <f t="shared" si="82"/>
        <v>54873.000000000007</v>
      </c>
      <c r="DY15" s="10">
        <f t="shared" si="83"/>
        <v>53966.5</v>
      </c>
      <c r="DZ15" s="10">
        <f t="shared" si="84"/>
        <v>53861.3</v>
      </c>
      <c r="EA15" s="10">
        <f t="shared" si="85"/>
        <v>53987.600000000006</v>
      </c>
      <c r="EB15" s="10">
        <f t="shared" si="86"/>
        <v>52966.500000000015</v>
      </c>
      <c r="EC15" s="10">
        <f t="shared" si="87"/>
        <v>50659.000000000007</v>
      </c>
      <c r="ED15" s="10">
        <f t="shared" si="88"/>
        <v>50266.1</v>
      </c>
      <c r="EE15" s="10">
        <f t="shared" ca="1" si="89"/>
        <v>50896.399999999994</v>
      </c>
      <c r="EF15" s="10">
        <f t="shared" ca="1" si="90"/>
        <v>49689.500000000007</v>
      </c>
      <c r="EG15" s="10">
        <f t="shared" ca="1" si="91"/>
        <v>49029.599999999999</v>
      </c>
      <c r="EH15" s="10">
        <f t="shared" ca="1" si="92"/>
        <v>49101.599999999999</v>
      </c>
      <c r="EI15" s="10">
        <f t="shared" ca="1" si="93"/>
        <v>48985.5</v>
      </c>
      <c r="EJ15" s="10">
        <f t="shared" ca="1" si="94"/>
        <v>49105.599999999999</v>
      </c>
      <c r="EK15" s="10">
        <f t="shared" ca="1" si="95"/>
        <v>49048.3</v>
      </c>
      <c r="EL15" s="10">
        <f t="shared" ca="1" si="96"/>
        <v>49708.7</v>
      </c>
      <c r="EM15" s="10">
        <f t="shared" ca="1" si="97"/>
        <v>44551.1</v>
      </c>
      <c r="EO15" s="26">
        <f ca="1">AVERAGE(N15:EM15)</f>
        <v>59136.526164181705</v>
      </c>
      <c r="EP15" s="25"/>
      <c r="EQ15" s="22"/>
    </row>
  </sheetData>
  <sheetProtection selectLockedCells="1" selectUnlockedCells="1"/>
  <phoneticPr fontId="21" type="noConversion"/>
  <pageMargins left="0.44027777777777777" right="0.4201388888888889" top="0.77986111111111112" bottom="0.72986111111111107" header="0.51180555555555551" footer="0.51180555555555551"/>
  <pageSetup paperSize="9" scale="74" firstPageNumber="0" orientation="landscape" horizontalDpi="300" verticalDpi="300" r:id="rId1"/>
  <headerFooter alignWithMargins="0"/>
  <colBreaks count="1" manualBreakCount="1">
    <brk id="14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'Feb15'!AD3</f>
        <v>46.552999999999997</v>
      </c>
      <c r="C3" s="12">
        <v>51.869</v>
      </c>
      <c r="D3" s="12">
        <v>47.52</v>
      </c>
      <c r="E3" s="12">
        <v>48.917000000000002</v>
      </c>
      <c r="F3" s="12">
        <v>36.470999999999997</v>
      </c>
      <c r="G3" s="12">
        <v>48.121000000000002</v>
      </c>
      <c r="H3" s="12">
        <v>37.658999999999999</v>
      </c>
      <c r="I3" s="12">
        <v>40.052</v>
      </c>
      <c r="J3" s="12">
        <v>39.951999999999998</v>
      </c>
      <c r="K3" s="12">
        <v>36.758000000000003</v>
      </c>
      <c r="L3" s="12">
        <v>47.097999999999999</v>
      </c>
      <c r="M3" s="12">
        <v>38.661999999999999</v>
      </c>
      <c r="N3" s="12">
        <v>40.231999999999999</v>
      </c>
      <c r="O3" s="12">
        <v>38.764000000000003</v>
      </c>
      <c r="P3" s="12">
        <v>37.290999999999997</v>
      </c>
      <c r="Q3" s="12">
        <v>43.426000000000002</v>
      </c>
      <c r="R3" s="12">
        <v>36.341999999999999</v>
      </c>
      <c r="S3" s="12">
        <v>39.347000000000001</v>
      </c>
      <c r="T3" s="12">
        <v>38.709000000000003</v>
      </c>
      <c r="U3" s="12">
        <v>38.470999999999997</v>
      </c>
      <c r="V3" s="12">
        <v>37.529000000000003</v>
      </c>
      <c r="W3" s="12">
        <v>9.4849999999999994</v>
      </c>
      <c r="X3" s="12">
        <v>51.084000000000003</v>
      </c>
      <c r="Y3" s="12">
        <v>40.758000000000003</v>
      </c>
      <c r="Z3" s="12">
        <v>46.048000000000002</v>
      </c>
      <c r="AA3" s="12">
        <v>15.885</v>
      </c>
      <c r="AB3" s="12">
        <v>21.786000000000001</v>
      </c>
      <c r="AC3" s="12">
        <v>52.820999999999998</v>
      </c>
      <c r="AD3" s="12">
        <v>53</v>
      </c>
      <c r="AE3" s="12">
        <v>34.561</v>
      </c>
      <c r="AF3" s="12">
        <v>52.948</v>
      </c>
      <c r="AG3" s="12">
        <v>45.76</v>
      </c>
      <c r="AH3" s="12"/>
      <c r="AI3" s="12"/>
    </row>
    <row r="4" spans="1:40" s="6" customFormat="1" x14ac:dyDescent="0.25">
      <c r="A4" s="13" t="s">
        <v>4</v>
      </c>
      <c r="B4" s="12">
        <f>'Feb15'!AD4</f>
        <v>94.600000000000009</v>
      </c>
      <c r="C4" s="6">
        <f t="shared" ref="C4:J4" si="0">SUM(C54:C57)</f>
        <v>96.300000000000011</v>
      </c>
      <c r="D4" s="6">
        <f t="shared" si="0"/>
        <v>113.39999999999999</v>
      </c>
      <c r="E4" s="6">
        <f t="shared" si="0"/>
        <v>189.2</v>
      </c>
      <c r="F4" s="6">
        <f t="shared" si="0"/>
        <v>90</v>
      </c>
      <c r="G4" s="6">
        <f t="shared" si="0"/>
        <v>187.70000000000002</v>
      </c>
      <c r="H4" s="6">
        <f t="shared" si="0"/>
        <v>234.29999999999998</v>
      </c>
      <c r="I4" s="6">
        <f t="shared" si="0"/>
        <v>204.1</v>
      </c>
      <c r="J4" s="6">
        <f t="shared" si="0"/>
        <v>204.3</v>
      </c>
      <c r="K4" s="6">
        <f t="shared" ref="K4:P4" si="1">SUM(K54:K57)</f>
        <v>222.7</v>
      </c>
      <c r="L4" s="6">
        <f t="shared" si="1"/>
        <v>164.70000000000002</v>
      </c>
      <c r="M4" s="6">
        <f t="shared" si="1"/>
        <v>187.60000000000002</v>
      </c>
      <c r="N4" s="6">
        <f t="shared" si="1"/>
        <v>251.5</v>
      </c>
      <c r="O4" s="6">
        <f t="shared" si="1"/>
        <v>227.89999999999998</v>
      </c>
      <c r="P4" s="6">
        <f t="shared" si="1"/>
        <v>191.3</v>
      </c>
      <c r="Q4" s="6">
        <f t="shared" ref="Q4:V4" si="2">SUM(Q54:Q57)</f>
        <v>183.9</v>
      </c>
      <c r="R4" s="6">
        <f t="shared" si="2"/>
        <v>132.70000000000002</v>
      </c>
      <c r="S4" s="6">
        <f t="shared" si="2"/>
        <v>230.1</v>
      </c>
      <c r="T4" s="6">
        <f t="shared" si="2"/>
        <v>235.20000000000002</v>
      </c>
      <c r="U4" s="6">
        <f t="shared" si="2"/>
        <v>209.99999999999997</v>
      </c>
      <c r="V4" s="6">
        <f t="shared" si="2"/>
        <v>208.5</v>
      </c>
      <c r="W4" s="6">
        <f t="shared" ref="W4:AB4" si="3">SUM(W54:W57)</f>
        <v>40.5</v>
      </c>
      <c r="X4" s="6">
        <f t="shared" si="3"/>
        <v>166.70000000000002</v>
      </c>
      <c r="Y4" s="6">
        <f t="shared" si="3"/>
        <v>265.7</v>
      </c>
      <c r="Z4" s="6">
        <f t="shared" si="3"/>
        <v>226.3</v>
      </c>
      <c r="AA4" s="6">
        <f t="shared" si="3"/>
        <v>76.900000000000006</v>
      </c>
      <c r="AB4" s="6">
        <f t="shared" si="3"/>
        <v>78.700000000000017</v>
      </c>
      <c r="AC4" s="6">
        <f>SUM(AC54:AC57)</f>
        <v>201.60000000000002</v>
      </c>
      <c r="AD4" s="6">
        <f>SUM(AD54:AD57)</f>
        <v>182.70000000000002</v>
      </c>
      <c r="AE4" s="6">
        <f>SUM(AE54:AE57)</f>
        <v>91.7</v>
      </c>
      <c r="AF4" s="6">
        <f>SUM(AF54:AF57)</f>
        <v>105.2</v>
      </c>
      <c r="AG4" s="6">
        <f>SUM(AG54:AG57)</f>
        <v>111.3</v>
      </c>
      <c r="AI4" s="9">
        <f>SUM(C4:AG4)</f>
        <v>5312.7</v>
      </c>
      <c r="AJ4" s="14">
        <f>AVERAGE(C4:AG4)</f>
        <v>171.37741935483871</v>
      </c>
      <c r="AK4" s="15"/>
    </row>
    <row r="5" spans="1:40" x14ac:dyDescent="0.25">
      <c r="A5" s="11" t="s">
        <v>29</v>
      </c>
      <c r="B5" s="10">
        <f>'Feb15'!AD5</f>
        <v>85108</v>
      </c>
      <c r="C5" s="10">
        <v>85205</v>
      </c>
      <c r="D5" s="10">
        <v>85320</v>
      </c>
      <c r="E5" s="10">
        <v>85507</v>
      </c>
      <c r="F5" s="10">
        <v>85598</v>
      </c>
      <c r="G5" s="10">
        <v>85785</v>
      </c>
      <c r="H5" s="10">
        <v>86020</v>
      </c>
      <c r="I5" s="10">
        <v>86225</v>
      </c>
      <c r="J5" s="10">
        <v>86429</v>
      </c>
      <c r="K5" s="10">
        <v>86652</v>
      </c>
      <c r="L5" s="10">
        <v>86816</v>
      </c>
      <c r="M5" s="10">
        <v>87005</v>
      </c>
      <c r="N5" s="10">
        <v>87257</v>
      </c>
      <c r="O5" s="10">
        <v>87485</v>
      </c>
      <c r="P5" s="10">
        <v>87676</v>
      </c>
      <c r="Q5" s="10">
        <v>87860</v>
      </c>
      <c r="R5" s="10">
        <v>87992</v>
      </c>
      <c r="S5" s="10">
        <v>88223</v>
      </c>
      <c r="T5" s="10">
        <v>88459</v>
      </c>
      <c r="U5" s="10">
        <v>88669</v>
      </c>
      <c r="V5" s="10">
        <v>88877</v>
      </c>
      <c r="W5" s="10">
        <v>88918</v>
      </c>
      <c r="X5" s="10">
        <v>89085</v>
      </c>
      <c r="Y5" s="10">
        <v>89350</v>
      </c>
      <c r="Z5" s="10">
        <v>89577</v>
      </c>
      <c r="AA5" s="10">
        <v>89655</v>
      </c>
      <c r="AB5" s="10">
        <v>89734</v>
      </c>
      <c r="AC5" s="10">
        <v>89935</v>
      </c>
      <c r="AD5" s="10">
        <v>90118</v>
      </c>
      <c r="AE5" s="10">
        <v>90209</v>
      </c>
      <c r="AF5" s="10">
        <v>90315</v>
      </c>
      <c r="AG5" s="10">
        <v>90428</v>
      </c>
      <c r="AI5" s="10">
        <f>MAX(C5:AG5)-B5</f>
        <v>5320</v>
      </c>
    </row>
    <row r="6" spans="1:40" s="19" customFormat="1" x14ac:dyDescent="0.25">
      <c r="A6" s="11" t="s">
        <v>27</v>
      </c>
      <c r="B6" s="10">
        <f>'Feb15'!AD6</f>
        <v>73008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>
        <f>SUM(AI54:AI56)</f>
        <v>77514</v>
      </c>
      <c r="AJ6" s="20"/>
    </row>
    <row r="7" spans="1:40" x14ac:dyDescent="0.25">
      <c r="A7" s="18" t="s">
        <v>37</v>
      </c>
      <c r="B7" s="10">
        <f>'Feb15'!AD7</f>
        <v>12100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AI57</f>
        <v>12914</v>
      </c>
      <c r="AI7" s="10"/>
      <c r="AJ7" s="16"/>
    </row>
    <row r="8" spans="1:40" x14ac:dyDescent="0.25">
      <c r="B8" s="29"/>
      <c r="O8" s="10"/>
      <c r="AG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28</v>
      </c>
      <c r="D54" s="12">
        <v>33</v>
      </c>
      <c r="E54" s="12">
        <v>55</v>
      </c>
      <c r="F54" s="12">
        <v>26.3</v>
      </c>
      <c r="G54" s="12">
        <v>57</v>
      </c>
      <c r="H54" s="12">
        <v>69.599999999999994</v>
      </c>
      <c r="I54" s="12">
        <v>59.6</v>
      </c>
      <c r="J54" s="12">
        <v>59.2</v>
      </c>
      <c r="K54" s="12">
        <v>65</v>
      </c>
      <c r="L54" s="12">
        <v>46.2</v>
      </c>
      <c r="M54" s="12">
        <v>54.4</v>
      </c>
      <c r="N54" s="12">
        <v>74.099999999999994</v>
      </c>
      <c r="O54" s="12">
        <v>66.099999999999994</v>
      </c>
      <c r="P54" s="12">
        <v>54.8</v>
      </c>
      <c r="Q54" s="12">
        <v>51.7</v>
      </c>
      <c r="R54" s="12">
        <v>37.9</v>
      </c>
      <c r="S54" s="12">
        <v>68.5</v>
      </c>
      <c r="T54" s="12">
        <v>68.400000000000006</v>
      </c>
      <c r="U54" s="12">
        <v>60.8</v>
      </c>
      <c r="V54" s="12">
        <v>61.2</v>
      </c>
      <c r="W54" s="12">
        <v>11.6</v>
      </c>
      <c r="X54" s="12">
        <v>47.3</v>
      </c>
      <c r="Y54" s="12">
        <v>78.8</v>
      </c>
      <c r="Z54" s="12">
        <v>65</v>
      </c>
      <c r="AA54" s="12">
        <v>21.9</v>
      </c>
      <c r="AB54" s="12">
        <v>22.6</v>
      </c>
      <c r="AC54" s="12">
        <v>61</v>
      </c>
      <c r="AD54" s="12">
        <v>49.7</v>
      </c>
      <c r="AE54" s="12">
        <v>26.5</v>
      </c>
      <c r="AF54" s="12">
        <v>30.5</v>
      </c>
      <c r="AG54" s="12">
        <v>31.9</v>
      </c>
      <c r="AH54" s="12"/>
      <c r="AI54" s="12">
        <v>26635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27.7</v>
      </c>
      <c r="D55" s="12">
        <v>32.6</v>
      </c>
      <c r="E55" s="12">
        <v>54.6</v>
      </c>
      <c r="F55" s="12">
        <v>25.8</v>
      </c>
      <c r="G55" s="12">
        <v>55.2</v>
      </c>
      <c r="H55" s="12">
        <v>68.8</v>
      </c>
      <c r="I55" s="12">
        <v>58.4</v>
      </c>
      <c r="J55" s="12">
        <v>58.2</v>
      </c>
      <c r="K55" s="12">
        <v>64.7</v>
      </c>
      <c r="L55" s="12">
        <v>45.6</v>
      </c>
      <c r="M55" s="12">
        <v>53.4</v>
      </c>
      <c r="N55" s="12">
        <v>73.099999999999994</v>
      </c>
      <c r="O55" s="12">
        <v>65.099999999999994</v>
      </c>
      <c r="P55" s="12">
        <v>54.5</v>
      </c>
      <c r="Q55" s="12">
        <v>51.3</v>
      </c>
      <c r="R55" s="12">
        <v>37.5</v>
      </c>
      <c r="S55" s="12">
        <v>67.099999999999994</v>
      </c>
      <c r="T55" s="12">
        <v>67.5</v>
      </c>
      <c r="U55" s="12">
        <v>60.4</v>
      </c>
      <c r="V55" s="12">
        <v>60.4</v>
      </c>
      <c r="W55" s="12">
        <v>11.4</v>
      </c>
      <c r="X55" s="12">
        <v>47</v>
      </c>
      <c r="Y55" s="12">
        <v>76.900000000000006</v>
      </c>
      <c r="Z55" s="12">
        <v>64.8</v>
      </c>
      <c r="AA55" s="12">
        <v>21.6</v>
      </c>
      <c r="AB55" s="12">
        <v>22.3</v>
      </c>
      <c r="AC55" s="12">
        <v>58.2</v>
      </c>
      <c r="AD55" s="12">
        <v>49.7</v>
      </c>
      <c r="AE55" s="12">
        <v>25.9</v>
      </c>
      <c r="AF55" s="12">
        <v>30</v>
      </c>
      <c r="AG55" s="12">
        <v>31.4</v>
      </c>
      <c r="AH55" s="12"/>
      <c r="AI55" s="12">
        <v>26109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27.1</v>
      </c>
      <c r="D56" s="12">
        <v>31.1</v>
      </c>
      <c r="E56" s="12">
        <v>49.9</v>
      </c>
      <c r="F56" s="12">
        <v>25</v>
      </c>
      <c r="G56" s="12">
        <v>48.6</v>
      </c>
      <c r="H56" s="12">
        <v>61</v>
      </c>
      <c r="I56" s="12">
        <v>54.4</v>
      </c>
      <c r="J56" s="12">
        <v>54.7</v>
      </c>
      <c r="K56" s="12">
        <v>59.2</v>
      </c>
      <c r="L56" s="12">
        <v>44.6</v>
      </c>
      <c r="M56" s="12">
        <v>51</v>
      </c>
      <c r="N56" s="12">
        <v>66.5</v>
      </c>
      <c r="O56" s="12">
        <v>61.2</v>
      </c>
      <c r="P56" s="12">
        <v>52.6</v>
      </c>
      <c r="Q56" s="12">
        <v>50.9</v>
      </c>
      <c r="R56" s="12">
        <v>37</v>
      </c>
      <c r="S56" s="12">
        <v>61.6</v>
      </c>
      <c r="T56" s="12">
        <v>63.2</v>
      </c>
      <c r="U56" s="12">
        <v>57.2</v>
      </c>
      <c r="V56" s="12">
        <v>56.6</v>
      </c>
      <c r="W56" s="12">
        <v>11.3</v>
      </c>
      <c r="X56" s="12">
        <v>46.6</v>
      </c>
      <c r="Y56" s="12">
        <v>70.7</v>
      </c>
      <c r="Z56" s="12">
        <v>61.2</v>
      </c>
      <c r="AA56" s="12">
        <v>21.2</v>
      </c>
      <c r="AB56" s="12">
        <v>21.9</v>
      </c>
      <c r="AC56" s="12">
        <v>54.6</v>
      </c>
      <c r="AD56" s="12">
        <v>49.7</v>
      </c>
      <c r="AE56" s="12">
        <v>25.4</v>
      </c>
      <c r="AF56" s="12">
        <v>29.5</v>
      </c>
      <c r="AG56" s="12">
        <v>30.8</v>
      </c>
      <c r="AH56" s="12"/>
      <c r="AI56" s="12">
        <v>24770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13.5</v>
      </c>
      <c r="D57" s="12">
        <v>16.7</v>
      </c>
      <c r="E57" s="12">
        <v>29.7</v>
      </c>
      <c r="F57" s="12">
        <v>12.9</v>
      </c>
      <c r="G57" s="12">
        <v>26.9</v>
      </c>
      <c r="H57" s="12">
        <v>34.9</v>
      </c>
      <c r="I57" s="12">
        <v>31.7</v>
      </c>
      <c r="J57" s="12">
        <v>32.200000000000003</v>
      </c>
      <c r="K57" s="12">
        <v>33.799999999999997</v>
      </c>
      <c r="L57" s="12">
        <v>28.3</v>
      </c>
      <c r="M57" s="12">
        <v>28.8</v>
      </c>
      <c r="N57" s="12">
        <v>37.799999999999997</v>
      </c>
      <c r="O57" s="12">
        <v>35.5</v>
      </c>
      <c r="P57" s="12">
        <v>29.4</v>
      </c>
      <c r="Q57" s="12">
        <v>30</v>
      </c>
      <c r="R57" s="12">
        <v>20.3</v>
      </c>
      <c r="S57" s="12">
        <v>32.9</v>
      </c>
      <c r="T57" s="12">
        <v>36.1</v>
      </c>
      <c r="U57" s="12">
        <v>31.6</v>
      </c>
      <c r="V57" s="12">
        <v>30.3</v>
      </c>
      <c r="W57" s="12">
        <v>6.2</v>
      </c>
      <c r="X57" s="12">
        <v>25.8</v>
      </c>
      <c r="Y57" s="12">
        <v>39.299999999999997</v>
      </c>
      <c r="Z57" s="12">
        <v>35.299999999999997</v>
      </c>
      <c r="AA57" s="12">
        <v>12.2</v>
      </c>
      <c r="AB57" s="12">
        <v>11.9</v>
      </c>
      <c r="AC57" s="12">
        <v>27.8</v>
      </c>
      <c r="AD57" s="12">
        <v>33.6</v>
      </c>
      <c r="AE57" s="12">
        <v>13.9</v>
      </c>
      <c r="AF57" s="12">
        <v>15.2</v>
      </c>
      <c r="AG57" s="12">
        <v>17.2</v>
      </c>
      <c r="AH57" s="12"/>
      <c r="AI57" s="12">
        <v>12914</v>
      </c>
      <c r="AJ57" s="12"/>
      <c r="AK57" s="12"/>
      <c r="AL57" s="12"/>
      <c r="AM57" s="12"/>
      <c r="AN57" s="12"/>
      <c r="AO57" s="12"/>
    </row>
  </sheetData>
  <phoneticPr fontId="21" type="noConversion"/>
  <conditionalFormatting sqref="C4:AG4">
    <cfRule type="cellIs" dxfId="4511" priority="1" stopIfTrue="1" operator="greaterThan">
      <formula>300</formula>
    </cfRule>
    <cfRule type="cellIs" dxfId="4510" priority="2" stopIfTrue="1" operator="between">
      <formula>150</formula>
      <formula>250</formula>
    </cfRule>
    <cfRule type="cellIs" dxfId="4509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8" sqref="AG8:AG9"/>
    </sheetView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48.5</v>
      </c>
      <c r="C3" s="12">
        <v>41.3</v>
      </c>
      <c r="D3" s="12">
        <v>43</v>
      </c>
      <c r="E3" s="12">
        <v>53.2</v>
      </c>
      <c r="F3" s="12">
        <v>39</v>
      </c>
      <c r="G3" s="12">
        <v>37.9</v>
      </c>
      <c r="H3" s="12">
        <v>51.1</v>
      </c>
      <c r="I3" s="12">
        <v>51.6</v>
      </c>
      <c r="J3" s="12">
        <v>52.8</v>
      </c>
      <c r="K3" s="12">
        <v>49.6</v>
      </c>
      <c r="L3" s="12">
        <v>52.6</v>
      </c>
      <c r="M3" s="12">
        <v>38.700000000000003</v>
      </c>
      <c r="N3" s="12">
        <v>37.9</v>
      </c>
      <c r="O3" s="12">
        <v>37.1</v>
      </c>
      <c r="P3" s="12">
        <v>48.3</v>
      </c>
      <c r="Q3" s="12">
        <v>35.9</v>
      </c>
      <c r="R3" s="12">
        <v>49.8</v>
      </c>
      <c r="S3" s="12">
        <v>53.6</v>
      </c>
      <c r="T3" s="12">
        <v>38.9</v>
      </c>
      <c r="U3" s="12">
        <v>43.8</v>
      </c>
      <c r="V3" s="12">
        <v>41.2</v>
      </c>
      <c r="W3" s="12">
        <v>39.9</v>
      </c>
      <c r="X3" s="12">
        <v>36.700000000000003</v>
      </c>
      <c r="Y3" s="12">
        <v>39.6</v>
      </c>
      <c r="Z3" s="12">
        <v>51.5</v>
      </c>
      <c r="AA3" s="12">
        <v>28</v>
      </c>
      <c r="AB3" s="12">
        <v>39.299999999999997</v>
      </c>
      <c r="AC3" s="12">
        <v>50</v>
      </c>
      <c r="AD3" s="12">
        <v>27.5</v>
      </c>
      <c r="AE3" s="12">
        <v>27.4</v>
      </c>
      <c r="AF3" s="12">
        <v>31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264</v>
      </c>
      <c r="C4" s="28">
        <f t="shared" ref="C4:AF4" si="1">SUM(C54:C57)</f>
        <v>257.60000000000002</v>
      </c>
      <c r="D4" s="28">
        <f t="shared" si="1"/>
        <v>183.10000000000002</v>
      </c>
      <c r="E4" s="28">
        <f t="shared" si="1"/>
        <v>181.29999999999998</v>
      </c>
      <c r="F4" s="28">
        <f t="shared" si="1"/>
        <v>276.39999999999998</v>
      </c>
      <c r="G4" s="28">
        <f t="shared" si="1"/>
        <v>263.59999999999997</v>
      </c>
      <c r="H4" s="28">
        <f t="shared" si="1"/>
        <v>189.29999999999998</v>
      </c>
      <c r="I4" s="28">
        <f t="shared" ref="I4" si="2">SUM(I54:I57)</f>
        <v>165.5</v>
      </c>
      <c r="J4" s="28">
        <f t="shared" si="1"/>
        <v>259.5</v>
      </c>
      <c r="K4" s="28">
        <f t="shared" si="1"/>
        <v>233.59999999999997</v>
      </c>
      <c r="L4" s="28">
        <f t="shared" si="1"/>
        <v>140.80000000000001</v>
      </c>
      <c r="M4" s="28">
        <f t="shared" si="1"/>
        <v>264</v>
      </c>
      <c r="N4" s="28">
        <f t="shared" si="1"/>
        <v>256.09999999999997</v>
      </c>
      <c r="O4" s="28">
        <f t="shared" si="1"/>
        <v>187.29999999999998</v>
      </c>
      <c r="P4" s="28">
        <f t="shared" si="1"/>
        <v>139.1</v>
      </c>
      <c r="Q4" s="28">
        <f t="shared" si="1"/>
        <v>82.600000000000009</v>
      </c>
      <c r="R4" s="28">
        <f t="shared" si="1"/>
        <v>120.30000000000001</v>
      </c>
      <c r="S4" s="28">
        <f t="shared" si="1"/>
        <v>190.6</v>
      </c>
      <c r="T4" s="28">
        <f t="shared" si="1"/>
        <v>226.7</v>
      </c>
      <c r="U4" s="28">
        <f t="shared" si="1"/>
        <v>240.3</v>
      </c>
      <c r="V4" s="28">
        <f t="shared" si="1"/>
        <v>252</v>
      </c>
      <c r="W4" s="28">
        <f t="shared" si="1"/>
        <v>215.39999999999998</v>
      </c>
      <c r="X4" s="28">
        <f t="shared" si="1"/>
        <v>239.3</v>
      </c>
      <c r="Y4" s="28">
        <f t="shared" ref="Y4" si="3">SUM(Y54:Y57)</f>
        <v>193.8</v>
      </c>
      <c r="Z4" s="28">
        <f t="shared" si="1"/>
        <v>92.8</v>
      </c>
      <c r="AA4" s="28">
        <f t="shared" si="1"/>
        <v>76</v>
      </c>
      <c r="AB4" s="28">
        <f t="shared" si="1"/>
        <v>97.5</v>
      </c>
      <c r="AC4" s="28">
        <f t="shared" ref="AC4:AD4" si="4">SUM(AC54:AC57)</f>
        <v>117.29999999999998</v>
      </c>
      <c r="AD4" s="28">
        <f t="shared" si="4"/>
        <v>44.1</v>
      </c>
      <c r="AE4" s="28">
        <f t="shared" si="1"/>
        <v>82.2</v>
      </c>
      <c r="AF4" s="28">
        <f t="shared" si="1"/>
        <v>75.5</v>
      </c>
      <c r="AG4" s="28"/>
      <c r="AI4" s="9">
        <f>SUM(C4:AG4)</f>
        <v>5343.6</v>
      </c>
      <c r="AJ4" s="14">
        <f>AVERAGE(C4:AG4)</f>
        <v>178.12</v>
      </c>
      <c r="AK4" s="15"/>
    </row>
    <row r="5" spans="1:40" x14ac:dyDescent="0.25">
      <c r="A5" s="11" t="s">
        <v>29</v>
      </c>
      <c r="B5" s="10">
        <f t="shared" ref="B5" si="5">$A53+B6</f>
        <v>558522</v>
      </c>
      <c r="C5" s="10">
        <f t="shared" ref="C5:AF5" si="6">$A53+C6</f>
        <v>558781</v>
      </c>
      <c r="D5" s="10">
        <f t="shared" si="6"/>
        <v>558963</v>
      </c>
      <c r="E5" s="10">
        <f t="shared" si="6"/>
        <v>559146</v>
      </c>
      <c r="F5" s="10">
        <f t="shared" si="6"/>
        <v>559422</v>
      </c>
      <c r="G5" s="10">
        <f t="shared" si="6"/>
        <v>559686</v>
      </c>
      <c r="H5" s="10">
        <f t="shared" si="6"/>
        <v>559875</v>
      </c>
      <c r="I5" s="10">
        <f t="shared" ref="I5" si="7">$A53+I6</f>
        <v>560040</v>
      </c>
      <c r="J5" s="10">
        <f t="shared" si="6"/>
        <v>560299</v>
      </c>
      <c r="K5" s="10">
        <f t="shared" si="6"/>
        <v>560533</v>
      </c>
      <c r="L5" s="10">
        <f t="shared" si="6"/>
        <v>560675</v>
      </c>
      <c r="M5" s="10">
        <f t="shared" si="6"/>
        <v>560939</v>
      </c>
      <c r="N5" s="10">
        <f t="shared" si="6"/>
        <v>561196</v>
      </c>
      <c r="O5" s="10">
        <f t="shared" si="6"/>
        <v>561382</v>
      </c>
      <c r="P5" s="10">
        <f t="shared" si="6"/>
        <v>561522</v>
      </c>
      <c r="Q5" s="10">
        <f t="shared" si="6"/>
        <v>561605</v>
      </c>
      <c r="R5" s="10">
        <f t="shared" si="6"/>
        <v>561725</v>
      </c>
      <c r="S5" s="10">
        <f t="shared" si="6"/>
        <v>561916</v>
      </c>
      <c r="T5" s="10">
        <f t="shared" si="6"/>
        <v>562143</v>
      </c>
      <c r="U5" s="10">
        <f t="shared" si="6"/>
        <v>562383</v>
      </c>
      <c r="V5" s="10">
        <f t="shared" si="6"/>
        <v>562635</v>
      </c>
      <c r="W5" s="10">
        <f t="shared" si="6"/>
        <v>562851</v>
      </c>
      <c r="X5" s="10">
        <f t="shared" si="6"/>
        <v>563090</v>
      </c>
      <c r="Y5" s="10">
        <f t="shared" si="6"/>
        <v>563284</v>
      </c>
      <c r="Z5" s="10">
        <f t="shared" si="6"/>
        <v>563377</v>
      </c>
      <c r="AA5" s="10">
        <f t="shared" si="6"/>
        <v>563453</v>
      </c>
      <c r="AB5" s="10">
        <f t="shared" si="6"/>
        <v>563550</v>
      </c>
      <c r="AC5" s="10">
        <f t="shared" si="6"/>
        <v>563668</v>
      </c>
      <c r="AD5" s="10">
        <f t="shared" si="6"/>
        <v>563712</v>
      </c>
      <c r="AE5" s="10">
        <f t="shared" si="6"/>
        <v>563794</v>
      </c>
      <c r="AF5" s="10">
        <f t="shared" si="6"/>
        <v>563871</v>
      </c>
      <c r="AG5" s="10"/>
      <c r="AI5" s="10">
        <f>MAX(C5:AG5)-B5</f>
        <v>5349</v>
      </c>
    </row>
    <row r="6" spans="1:40" s="19" customFormat="1" x14ac:dyDescent="0.25">
      <c r="B6" s="24">
        <v>516847</v>
      </c>
      <c r="C6" s="24">
        <v>517106</v>
      </c>
      <c r="D6" s="24">
        <v>517288</v>
      </c>
      <c r="E6" s="24">
        <v>517471</v>
      </c>
      <c r="F6" s="24">
        <v>517747</v>
      </c>
      <c r="G6" s="24">
        <v>518011</v>
      </c>
      <c r="H6" s="24">
        <v>518200</v>
      </c>
      <c r="I6" s="24">
        <v>518365</v>
      </c>
      <c r="J6" s="24">
        <v>518624</v>
      </c>
      <c r="K6" s="24">
        <v>518858</v>
      </c>
      <c r="L6" s="24">
        <v>519000</v>
      </c>
      <c r="M6" s="24">
        <v>519264</v>
      </c>
      <c r="N6" s="24">
        <v>519521</v>
      </c>
      <c r="O6" s="24">
        <v>519707</v>
      </c>
      <c r="P6" s="24">
        <v>519847</v>
      </c>
      <c r="Q6" s="24">
        <v>519930</v>
      </c>
      <c r="R6" s="24">
        <v>520050</v>
      </c>
      <c r="S6" s="24">
        <v>520241</v>
      </c>
      <c r="T6" s="24">
        <v>520468</v>
      </c>
      <c r="U6" s="24">
        <v>520708</v>
      </c>
      <c r="V6" s="24">
        <v>520960</v>
      </c>
      <c r="W6" s="24">
        <v>521176</v>
      </c>
      <c r="X6" s="24">
        <v>521415</v>
      </c>
      <c r="Y6" s="24">
        <v>521609</v>
      </c>
      <c r="Z6" s="24">
        <v>521702</v>
      </c>
      <c r="AA6" s="24">
        <v>521778</v>
      </c>
      <c r="AB6" s="30">
        <v>521875</v>
      </c>
      <c r="AC6" s="30">
        <v>521993</v>
      </c>
      <c r="AD6" s="30">
        <v>522037</v>
      </c>
      <c r="AE6" s="24">
        <v>522119</v>
      </c>
      <c r="AF6" s="24">
        <v>522196</v>
      </c>
      <c r="AG6" s="24"/>
      <c r="AI6" s="10"/>
      <c r="AJ6" s="20"/>
    </row>
    <row r="7" spans="1:40" x14ac:dyDescent="0.25">
      <c r="C7" s="31">
        <f>SUM($C4:C4) - (C6-$B6)</f>
        <v>-1.3999999999999773</v>
      </c>
      <c r="D7" s="31">
        <f>SUM($C4:D4) - (D6-$B6)</f>
        <v>-0.29999999999995453</v>
      </c>
      <c r="E7" s="31">
        <f>SUM($C4:E4) - (E6-$B6)</f>
        <v>-2</v>
      </c>
      <c r="F7" s="31">
        <f>SUM($C4:F4) - (F6-$B6)</f>
        <v>-1.6000000000000227</v>
      </c>
      <c r="G7" s="31">
        <f>SUM($C4:G4) - (G6-$B6)</f>
        <v>-2</v>
      </c>
      <c r="H7" s="31">
        <f>SUM($C4:H4) - (H6-$B6)</f>
        <v>-1.7000000000000455</v>
      </c>
      <c r="I7" s="31">
        <f>SUM($C4:I4) - (I6-$B6)</f>
        <v>-1.2000000000000455</v>
      </c>
      <c r="J7" s="31">
        <f>SUM($C4:J4) - (J6-$B6)</f>
        <v>-0.70000000000004547</v>
      </c>
      <c r="K7" s="31">
        <f>SUM($C4:K4) - (K6-$B6)</f>
        <v>-1.1000000000001364</v>
      </c>
      <c r="L7" s="31">
        <f>SUM($C4:L4) - (L6-$B6)</f>
        <v>-2.3000000000001819</v>
      </c>
      <c r="M7" s="31">
        <f>SUM($C4:M4) - (M6-$B6)</f>
        <v>-2.3000000000001819</v>
      </c>
      <c r="N7" s="31">
        <f>SUM($C4:N4) - (N6-$B6)</f>
        <v>-3.2000000000002728</v>
      </c>
      <c r="O7" s="31">
        <f>SUM($C4:O4) - (O6-$B6)</f>
        <v>-1.9000000000000909</v>
      </c>
      <c r="P7" s="31">
        <f>SUM($C4:P4) - (P6-$B6)</f>
        <v>-2.8000000000001819</v>
      </c>
      <c r="Q7" s="31">
        <f>SUM($C4:Q4) - (Q6-$B6)</f>
        <v>-3.2000000000002728</v>
      </c>
      <c r="R7" s="31">
        <f>SUM($C4:R4) - (R6-$B6)</f>
        <v>-2.9000000000000909</v>
      </c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10"/>
      <c r="AJ7" s="16"/>
    </row>
    <row r="8" spans="1:40" x14ac:dyDescent="0.25">
      <c r="A8" s="11" t="s">
        <v>27</v>
      </c>
      <c r="B8" s="10">
        <v>478304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482837</v>
      </c>
      <c r="AI8" s="10">
        <f>MAX(C8:AG8)-B8</f>
        <v>4533</v>
      </c>
    </row>
    <row r="9" spans="1:40" x14ac:dyDescent="0.25">
      <c r="A9" s="18" t="s">
        <v>37</v>
      </c>
      <c r="B9" s="10">
        <v>80218</v>
      </c>
      <c r="AG9" s="10">
        <f>AI57</f>
        <v>81034</v>
      </c>
      <c r="AI9" s="10">
        <f>MAX(C9:AG9)-B9</f>
        <v>816</v>
      </c>
    </row>
    <row r="10" spans="1:40" x14ac:dyDescent="0.25">
      <c r="AI10" s="10">
        <f>SUM(AI8:AI9)</f>
        <v>5349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77.400000000000006</v>
      </c>
      <c r="C54" s="12">
        <v>75.099999999999994</v>
      </c>
      <c r="D54" s="12">
        <v>48.9</v>
      </c>
      <c r="E54" s="12">
        <v>54.7</v>
      </c>
      <c r="F54" s="12">
        <v>79.8</v>
      </c>
      <c r="G54" s="12">
        <v>76.599999999999994</v>
      </c>
      <c r="H54" s="12">
        <v>53.7</v>
      </c>
      <c r="I54" s="12">
        <v>45.8</v>
      </c>
      <c r="J54" s="12">
        <v>75.5</v>
      </c>
      <c r="K54" s="12">
        <v>66.7</v>
      </c>
      <c r="L54" s="12">
        <v>39.4</v>
      </c>
      <c r="M54" s="12">
        <v>76.099999999999994</v>
      </c>
      <c r="N54" s="12">
        <v>73.099999999999994</v>
      </c>
      <c r="O54" s="12">
        <v>51.5</v>
      </c>
      <c r="P54" s="12">
        <v>40.700000000000003</v>
      </c>
      <c r="Q54" s="12">
        <v>22.8</v>
      </c>
      <c r="R54" s="12">
        <v>33.1</v>
      </c>
      <c r="S54" s="12">
        <v>58</v>
      </c>
      <c r="T54" s="12">
        <v>62.2</v>
      </c>
      <c r="U54" s="12">
        <v>67.599999999999994</v>
      </c>
      <c r="V54" s="12">
        <v>72.7</v>
      </c>
      <c r="W54" s="12">
        <v>59.5</v>
      </c>
      <c r="X54" s="12">
        <v>69.2</v>
      </c>
      <c r="Y54" s="12">
        <v>53.7</v>
      </c>
      <c r="Z54" s="12">
        <v>26.4</v>
      </c>
      <c r="AA54" s="12">
        <v>21</v>
      </c>
      <c r="AB54" s="12">
        <v>27.1</v>
      </c>
      <c r="AC54" s="12">
        <v>33.200000000000003</v>
      </c>
      <c r="AD54" s="12">
        <v>11.6</v>
      </c>
      <c r="AE54" s="12">
        <v>22.6</v>
      </c>
      <c r="AF54" s="12">
        <v>20.6</v>
      </c>
      <c r="AG54" s="12"/>
      <c r="AH54" s="12"/>
      <c r="AI54" s="10">
        <v>123898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77.599999999999994</v>
      </c>
      <c r="C55" s="12">
        <v>74.900000000000006</v>
      </c>
      <c r="D55" s="12">
        <v>50.4</v>
      </c>
      <c r="E55" s="12">
        <v>54.5</v>
      </c>
      <c r="F55" s="12">
        <v>79.900000000000006</v>
      </c>
      <c r="G55" s="12">
        <v>76.8</v>
      </c>
      <c r="H55" s="12">
        <v>55</v>
      </c>
      <c r="I55" s="12">
        <v>47.2</v>
      </c>
      <c r="J55" s="12">
        <v>75.099999999999994</v>
      </c>
      <c r="K55" s="12">
        <v>68</v>
      </c>
      <c r="L55" s="12">
        <v>40.6</v>
      </c>
      <c r="M55" s="12">
        <v>75.599999999999994</v>
      </c>
      <c r="N55" s="12">
        <v>73.5</v>
      </c>
      <c r="O55" s="12">
        <v>53</v>
      </c>
      <c r="P55" s="12">
        <v>42</v>
      </c>
      <c r="Q55" s="12">
        <v>24.3</v>
      </c>
      <c r="R55" s="12">
        <v>34.4</v>
      </c>
      <c r="S55" s="12">
        <v>55.6</v>
      </c>
      <c r="T55" s="12">
        <v>64</v>
      </c>
      <c r="U55" s="12">
        <v>68.7</v>
      </c>
      <c r="V55" s="12">
        <v>72.3</v>
      </c>
      <c r="W55" s="12">
        <v>61.2</v>
      </c>
      <c r="X55" s="12">
        <v>69</v>
      </c>
      <c r="Y55" s="12">
        <v>55.3</v>
      </c>
      <c r="Z55" s="12">
        <v>27.3</v>
      </c>
      <c r="AA55" s="12">
        <v>22.1</v>
      </c>
      <c r="AB55" s="12">
        <v>28.3</v>
      </c>
      <c r="AC55" s="12">
        <v>34.4</v>
      </c>
      <c r="AD55" s="12">
        <v>12.9</v>
      </c>
      <c r="AE55" s="12">
        <v>23.9</v>
      </c>
      <c r="AF55" s="12">
        <v>21.9</v>
      </c>
      <c r="AG55" s="12"/>
      <c r="AH55" s="12"/>
      <c r="AI55" s="10">
        <v>163232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72.400000000000006</v>
      </c>
      <c r="C56" s="12">
        <v>71.8</v>
      </c>
      <c r="D56" s="12">
        <v>50.6</v>
      </c>
      <c r="E56" s="12">
        <v>48</v>
      </c>
      <c r="F56" s="12">
        <v>74.599999999999994</v>
      </c>
      <c r="G56" s="12">
        <v>71.7</v>
      </c>
      <c r="H56" s="12">
        <v>52</v>
      </c>
      <c r="I56" s="12">
        <v>47</v>
      </c>
      <c r="J56" s="12">
        <v>68.900000000000006</v>
      </c>
      <c r="K56" s="12">
        <v>64.2</v>
      </c>
      <c r="L56" s="12">
        <v>39.5</v>
      </c>
      <c r="M56" s="12">
        <v>70.900000000000006</v>
      </c>
      <c r="N56" s="12">
        <v>68.8</v>
      </c>
      <c r="O56" s="12">
        <v>52.2</v>
      </c>
      <c r="P56" s="12">
        <v>38.200000000000003</v>
      </c>
      <c r="Q56" s="12">
        <v>23.6</v>
      </c>
      <c r="R56" s="12">
        <v>34.200000000000003</v>
      </c>
      <c r="S56" s="12">
        <v>51</v>
      </c>
      <c r="T56" s="12">
        <v>62.7</v>
      </c>
      <c r="U56" s="12">
        <v>65.5</v>
      </c>
      <c r="V56" s="12">
        <v>67.7</v>
      </c>
      <c r="W56" s="12">
        <v>59.5</v>
      </c>
      <c r="X56" s="12">
        <v>64.400000000000006</v>
      </c>
      <c r="Y56" s="12">
        <v>54.4</v>
      </c>
      <c r="Z56" s="12">
        <v>25.9</v>
      </c>
      <c r="AA56" s="12">
        <v>21.9</v>
      </c>
      <c r="AB56" s="12">
        <v>27.8</v>
      </c>
      <c r="AC56" s="12">
        <v>33.1</v>
      </c>
      <c r="AD56" s="12">
        <v>12.9</v>
      </c>
      <c r="AE56" s="12">
        <v>23.7</v>
      </c>
      <c r="AF56" s="12">
        <v>21.8</v>
      </c>
      <c r="AG56" s="12"/>
      <c r="AH56" s="12"/>
      <c r="AI56" s="10">
        <v>154032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36.6</v>
      </c>
      <c r="C57" s="12">
        <v>35.799999999999997</v>
      </c>
      <c r="D57" s="12">
        <v>33.200000000000003</v>
      </c>
      <c r="E57" s="12">
        <v>24.1</v>
      </c>
      <c r="F57" s="12">
        <v>42.1</v>
      </c>
      <c r="G57" s="12">
        <v>38.5</v>
      </c>
      <c r="H57" s="12">
        <v>28.6</v>
      </c>
      <c r="I57" s="12">
        <v>25.5</v>
      </c>
      <c r="J57" s="12">
        <v>40</v>
      </c>
      <c r="K57" s="12">
        <v>34.700000000000003</v>
      </c>
      <c r="L57" s="12">
        <v>21.3</v>
      </c>
      <c r="M57" s="12">
        <v>41.4</v>
      </c>
      <c r="N57" s="12">
        <v>40.700000000000003</v>
      </c>
      <c r="O57" s="12">
        <v>30.6</v>
      </c>
      <c r="P57" s="12">
        <v>18.2</v>
      </c>
      <c r="Q57" s="12">
        <v>11.9</v>
      </c>
      <c r="R57" s="12">
        <v>18.600000000000001</v>
      </c>
      <c r="S57" s="12">
        <v>26</v>
      </c>
      <c r="T57" s="12">
        <v>37.799999999999997</v>
      </c>
      <c r="U57" s="12">
        <v>38.5</v>
      </c>
      <c r="V57" s="12">
        <v>39.299999999999997</v>
      </c>
      <c r="W57" s="12">
        <v>35.200000000000003</v>
      </c>
      <c r="X57" s="12">
        <v>36.700000000000003</v>
      </c>
      <c r="Y57" s="12">
        <v>30.4</v>
      </c>
      <c r="Z57" s="12">
        <v>13.2</v>
      </c>
      <c r="AA57" s="12">
        <v>11</v>
      </c>
      <c r="AB57" s="12">
        <v>14.3</v>
      </c>
      <c r="AC57" s="12">
        <v>16.600000000000001</v>
      </c>
      <c r="AD57" s="12">
        <v>6.7</v>
      </c>
      <c r="AE57" s="12">
        <v>12</v>
      </c>
      <c r="AF57" s="12">
        <v>11.2</v>
      </c>
      <c r="AG57" s="12"/>
      <c r="AH57" s="12"/>
      <c r="AI57" s="10">
        <v>81034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B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C4:AG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31</v>
      </c>
      <c r="C3" s="12">
        <v>10.3</v>
      </c>
      <c r="D3" s="12">
        <v>49.3</v>
      </c>
      <c r="E3" s="12">
        <v>49.4</v>
      </c>
      <c r="F3" s="12">
        <v>35.200000000000003</v>
      </c>
      <c r="G3" s="12">
        <v>33.6</v>
      </c>
      <c r="H3" s="12">
        <v>33.9</v>
      </c>
      <c r="I3" s="12">
        <v>41.6</v>
      </c>
      <c r="J3" s="12">
        <v>20.100000000000001</v>
      </c>
      <c r="K3" s="12">
        <v>35.799999999999997</v>
      </c>
      <c r="L3" s="12">
        <v>44.7</v>
      </c>
      <c r="M3" s="12">
        <v>35.1</v>
      </c>
      <c r="N3" s="12">
        <v>42.4</v>
      </c>
      <c r="O3" s="12">
        <v>24.4</v>
      </c>
      <c r="P3" s="12">
        <v>27.7</v>
      </c>
      <c r="Q3" s="12">
        <v>41.3</v>
      </c>
      <c r="R3" s="12">
        <v>36.4</v>
      </c>
      <c r="S3" s="12">
        <v>30.6</v>
      </c>
      <c r="T3" s="12">
        <v>30.9</v>
      </c>
      <c r="U3" s="12">
        <v>31</v>
      </c>
      <c r="V3" s="12">
        <v>29</v>
      </c>
      <c r="W3" s="12">
        <v>16.399999999999999</v>
      </c>
      <c r="X3" s="12">
        <v>30.8</v>
      </c>
      <c r="Y3" s="12">
        <v>33.6</v>
      </c>
      <c r="Z3" s="12">
        <v>9</v>
      </c>
      <c r="AA3" s="12">
        <v>29.4</v>
      </c>
      <c r="AB3" s="12">
        <v>28</v>
      </c>
      <c r="AC3" s="12">
        <v>27.2</v>
      </c>
      <c r="AD3" s="12">
        <v>31</v>
      </c>
      <c r="AE3" s="12">
        <v>25.1</v>
      </c>
      <c r="AF3" s="12">
        <v>26</v>
      </c>
      <c r="AG3" s="12">
        <v>28.9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75.5</v>
      </c>
      <c r="C4" s="28">
        <f t="shared" ref="C4:AF4" si="1">SUM(C54:C57)</f>
        <v>41.7</v>
      </c>
      <c r="D4" s="28">
        <f t="shared" si="1"/>
        <v>173.1</v>
      </c>
      <c r="E4" s="28">
        <f t="shared" si="1"/>
        <v>140.19999999999999</v>
      </c>
      <c r="F4" s="28">
        <f t="shared" si="1"/>
        <v>203.39999999999998</v>
      </c>
      <c r="G4" s="28">
        <f t="shared" si="1"/>
        <v>206.7</v>
      </c>
      <c r="H4" s="28">
        <f t="shared" si="1"/>
        <v>177</v>
      </c>
      <c r="I4" s="28">
        <f t="shared" si="1"/>
        <v>160.39999999999998</v>
      </c>
      <c r="J4" s="28">
        <f t="shared" si="1"/>
        <v>63.5</v>
      </c>
      <c r="K4" s="28">
        <f t="shared" si="1"/>
        <v>103.30000000000001</v>
      </c>
      <c r="L4" s="28">
        <f t="shared" si="1"/>
        <v>155.69999999999999</v>
      </c>
      <c r="M4" s="28">
        <f t="shared" si="1"/>
        <v>150.80000000000001</v>
      </c>
      <c r="N4" s="28">
        <f t="shared" si="1"/>
        <v>152.49999999999997</v>
      </c>
      <c r="O4" s="28">
        <f t="shared" si="1"/>
        <v>74.899999999999991</v>
      </c>
      <c r="P4" s="28">
        <f t="shared" si="1"/>
        <v>74.900000000000006</v>
      </c>
      <c r="Q4" s="28">
        <f t="shared" si="1"/>
        <v>133.6</v>
      </c>
      <c r="R4" s="28">
        <f t="shared" si="1"/>
        <v>164.7</v>
      </c>
      <c r="S4" s="28">
        <f t="shared" si="1"/>
        <v>170.20000000000002</v>
      </c>
      <c r="T4" s="28">
        <f t="shared" si="1"/>
        <v>169.4</v>
      </c>
      <c r="U4" s="28">
        <f t="shared" si="1"/>
        <v>153.80000000000001</v>
      </c>
      <c r="V4" s="28">
        <f t="shared" si="1"/>
        <v>65.400000000000006</v>
      </c>
      <c r="W4" s="28">
        <f t="shared" si="1"/>
        <v>41</v>
      </c>
      <c r="X4" s="28">
        <f t="shared" si="1"/>
        <v>158.80000000000001</v>
      </c>
      <c r="Y4" s="28">
        <f t="shared" si="1"/>
        <v>115.1</v>
      </c>
      <c r="Z4" s="28">
        <f t="shared" si="1"/>
        <v>18</v>
      </c>
      <c r="AA4" s="28">
        <f t="shared" si="1"/>
        <v>133.5</v>
      </c>
      <c r="AB4" s="28">
        <f t="shared" si="1"/>
        <v>143.5</v>
      </c>
      <c r="AC4" s="28">
        <f t="shared" si="1"/>
        <v>135.30000000000001</v>
      </c>
      <c r="AD4" s="28">
        <f t="shared" si="1"/>
        <v>106.2</v>
      </c>
      <c r="AE4" s="28">
        <f t="shared" si="1"/>
        <v>115.9</v>
      </c>
      <c r="AF4" s="28">
        <f t="shared" si="1"/>
        <v>119.5</v>
      </c>
      <c r="AG4" s="28">
        <f t="shared" ref="AG4" si="2">SUM(AG54:AG57)</f>
        <v>119.9</v>
      </c>
      <c r="AI4" s="9">
        <f>SUM(C4:AG4)</f>
        <v>3941.9000000000005</v>
      </c>
      <c r="AJ4" s="14">
        <f>AVERAGE(C4:AG4)</f>
        <v>127.15806451612904</v>
      </c>
      <c r="AK4" s="15"/>
    </row>
    <row r="5" spans="1:40" x14ac:dyDescent="0.25">
      <c r="A5" s="11" t="s">
        <v>29</v>
      </c>
      <c r="B5" s="10">
        <f t="shared" ref="B5:AF5" si="3">$A53+B6</f>
        <v>563871</v>
      </c>
      <c r="C5" s="10">
        <f t="shared" si="3"/>
        <v>563912</v>
      </c>
      <c r="D5" s="10">
        <f t="shared" si="3"/>
        <v>564085</v>
      </c>
      <c r="E5" s="10">
        <f t="shared" si="3"/>
        <v>564226</v>
      </c>
      <c r="F5" s="10">
        <f t="shared" si="3"/>
        <v>564429</v>
      </c>
      <c r="G5" s="10">
        <f t="shared" si="3"/>
        <v>564637</v>
      </c>
      <c r="H5" s="10">
        <f t="shared" si="3"/>
        <v>564812</v>
      </c>
      <c r="I5" s="10">
        <f t="shared" si="3"/>
        <v>564974</v>
      </c>
      <c r="J5" s="10">
        <f t="shared" si="3"/>
        <v>565037</v>
      </c>
      <c r="K5" s="10">
        <f t="shared" si="3"/>
        <v>565139</v>
      </c>
      <c r="L5" s="10">
        <f t="shared" si="3"/>
        <v>565295</v>
      </c>
      <c r="M5" s="10">
        <f t="shared" si="3"/>
        <v>565447</v>
      </c>
      <c r="N5" s="10">
        <f t="shared" si="3"/>
        <v>565599</v>
      </c>
      <c r="O5" s="10">
        <f t="shared" si="3"/>
        <v>565675</v>
      </c>
      <c r="P5" s="10">
        <f t="shared" si="3"/>
        <v>565749</v>
      </c>
      <c r="Q5" s="10">
        <f t="shared" si="3"/>
        <v>565883</v>
      </c>
      <c r="R5" s="10">
        <f t="shared" si="3"/>
        <v>566048</v>
      </c>
      <c r="S5" s="10">
        <f t="shared" si="3"/>
        <v>566217</v>
      </c>
      <c r="T5" s="10">
        <f t="shared" si="3"/>
        <v>566387</v>
      </c>
      <c r="U5" s="10">
        <f t="shared" si="3"/>
        <v>566540</v>
      </c>
      <c r="V5" s="10">
        <f t="shared" si="3"/>
        <v>566606</v>
      </c>
      <c r="W5" s="10">
        <f t="shared" si="3"/>
        <v>566647</v>
      </c>
      <c r="X5" s="10">
        <f t="shared" si="3"/>
        <v>566807</v>
      </c>
      <c r="Y5" s="10">
        <f t="shared" si="3"/>
        <v>566923</v>
      </c>
      <c r="Z5" s="10">
        <f t="shared" si="3"/>
        <v>566940</v>
      </c>
      <c r="AA5" s="10">
        <f t="shared" si="3"/>
        <v>567073</v>
      </c>
      <c r="AB5" s="10">
        <f t="shared" si="3"/>
        <v>567217</v>
      </c>
      <c r="AC5" s="10">
        <f t="shared" si="3"/>
        <v>567353</v>
      </c>
      <c r="AD5" s="10">
        <f t="shared" si="3"/>
        <v>567460</v>
      </c>
      <c r="AE5" s="10">
        <f t="shared" si="3"/>
        <v>567575</v>
      </c>
      <c r="AF5" s="10">
        <f t="shared" si="3"/>
        <v>567695</v>
      </c>
      <c r="AG5" s="10">
        <f t="shared" ref="AG5" si="4">$A53+AG6</f>
        <v>567816</v>
      </c>
      <c r="AI5" s="10">
        <f>MAX(C5:AG5)-B5</f>
        <v>3945</v>
      </c>
    </row>
    <row r="6" spans="1:40" s="19" customFormat="1" x14ac:dyDescent="0.25">
      <c r="B6" s="24">
        <v>522196</v>
      </c>
      <c r="C6" s="10">
        <v>522237</v>
      </c>
      <c r="D6" s="24">
        <v>522410</v>
      </c>
      <c r="E6" s="24">
        <v>522551</v>
      </c>
      <c r="F6" s="24">
        <v>522754</v>
      </c>
      <c r="G6" s="24">
        <v>522962</v>
      </c>
      <c r="H6" s="24">
        <v>523137</v>
      </c>
      <c r="I6" s="24">
        <v>523299</v>
      </c>
      <c r="J6" s="24">
        <v>523362</v>
      </c>
      <c r="K6" s="24">
        <v>523464</v>
      </c>
      <c r="L6" s="24">
        <v>523620</v>
      </c>
      <c r="M6" s="24">
        <v>523772</v>
      </c>
      <c r="N6" s="24">
        <v>523924</v>
      </c>
      <c r="O6" s="24">
        <v>524000</v>
      </c>
      <c r="P6" s="24">
        <v>524074</v>
      </c>
      <c r="Q6" s="24">
        <v>524208</v>
      </c>
      <c r="R6" s="24">
        <v>524373</v>
      </c>
      <c r="S6" s="24">
        <v>524542</v>
      </c>
      <c r="T6" s="24">
        <v>524712</v>
      </c>
      <c r="U6" s="24">
        <v>524865</v>
      </c>
      <c r="V6" s="24">
        <v>524931</v>
      </c>
      <c r="W6" s="24">
        <v>524972</v>
      </c>
      <c r="X6" s="24">
        <v>525132</v>
      </c>
      <c r="Y6" s="24">
        <v>525248</v>
      </c>
      <c r="Z6" s="24">
        <v>525265</v>
      </c>
      <c r="AA6" s="24">
        <v>525398</v>
      </c>
      <c r="AB6" s="30">
        <v>525542</v>
      </c>
      <c r="AC6" s="30">
        <v>525678</v>
      </c>
      <c r="AD6" s="30">
        <v>525785</v>
      </c>
      <c r="AE6" s="24">
        <v>525900</v>
      </c>
      <c r="AF6" s="24">
        <v>526020</v>
      </c>
      <c r="AG6" s="24">
        <v>526141</v>
      </c>
      <c r="AI6" s="10"/>
      <c r="AJ6" s="20"/>
    </row>
    <row r="7" spans="1:40" x14ac:dyDescent="0.25">
      <c r="C7" s="31">
        <f>SUM($C4:C4) - (C6-$B6)</f>
        <v>0.70000000000000284</v>
      </c>
      <c r="D7" s="31">
        <f>SUM($C4:D4) - (D6-$B6)</f>
        <v>0.80000000000001137</v>
      </c>
      <c r="E7" s="31">
        <f>SUM($C4:E4) - (E6-$B6)</f>
        <v>0</v>
      </c>
      <c r="F7" s="31">
        <f>SUM($C4:F4) - (F6-$B6)</f>
        <v>0.39999999999997726</v>
      </c>
      <c r="G7" s="31">
        <f>SUM($C4:G4) - (G6-$B6)</f>
        <v>-0.90000000000009095</v>
      </c>
      <c r="H7" s="31">
        <f>SUM($C4:H4) - (H6-$B6)</f>
        <v>1.0999999999999091</v>
      </c>
      <c r="I7" s="31">
        <f>SUM($C4:I4) - (I6-$B6)</f>
        <v>-0.5</v>
      </c>
      <c r="J7" s="31">
        <f>SUM($C4:J4) - (J6-$B6)</f>
        <v>0</v>
      </c>
      <c r="K7" s="31">
        <f>SUM($C4:K4) - (K6-$B6)</f>
        <v>1.2999999999999545</v>
      </c>
      <c r="L7" s="31">
        <f>SUM($C4:L4) - (L6-$B6)</f>
        <v>1</v>
      </c>
      <c r="M7" s="31">
        <f>SUM($C4:M4) - (M6-$B6)</f>
        <v>-0.20000000000004547</v>
      </c>
      <c r="N7" s="31">
        <f>SUM($C4:N4) - (N6-$B6)</f>
        <v>0.29999999999995453</v>
      </c>
      <c r="O7" s="31">
        <f>SUM($C4:O4) - (O6-$B6)</f>
        <v>-0.79999999999995453</v>
      </c>
      <c r="P7" s="31">
        <f>SUM($C4:P4) - (P6-$B6)</f>
        <v>0.10000000000013642</v>
      </c>
      <c r="Q7" s="31">
        <f>SUM($C4:Q4) - (Q6-$B6)</f>
        <v>-0.29999999999995453</v>
      </c>
      <c r="R7" s="31">
        <f>SUM($C4:R4) - (R6-$B6)</f>
        <v>-0.59999999999990905</v>
      </c>
      <c r="S7" s="31">
        <f>SUM($C4:S4) - (S6-$B6)</f>
        <v>0.59999999999990905</v>
      </c>
      <c r="T7" s="31">
        <f>SUM($C4:T4) - (T6-$B6)</f>
        <v>0</v>
      </c>
      <c r="U7" s="31">
        <f>SUM($C4:U4) - (U6-$B6)</f>
        <v>0.8000000000001819</v>
      </c>
      <c r="V7" s="31">
        <f>SUM($C4:V4) - (V6-$B6)</f>
        <v>0.20000000000027285</v>
      </c>
      <c r="W7" s="31">
        <f>SUM($C4:W4) - (W6-$B6)</f>
        <v>0.20000000000027285</v>
      </c>
      <c r="X7" s="31">
        <f>SUM($C4:X4) - (X6-$B6)</f>
        <v>-0.99999999999954525</v>
      </c>
      <c r="Y7" s="31">
        <f>SUM($C4:Y4) - (Y6-$B6)</f>
        <v>-1.8999999999996362</v>
      </c>
      <c r="Z7" s="31">
        <f>SUM($C4:Z4) - (Z6-$B6)</f>
        <v>-0.8999999999996362</v>
      </c>
      <c r="AA7" s="31">
        <f>SUM($C4:AA4) - (AA6-$B6)</f>
        <v>-0.3999999999996362</v>
      </c>
      <c r="AB7" s="31">
        <f>SUM($C4:AB4) - (AB6-$B6)</f>
        <v>-0.8999999999996362</v>
      </c>
      <c r="AC7" s="31">
        <f>SUM($C4:AC4) - (AC6-$B6)</f>
        <v>-1.5999999999994543</v>
      </c>
      <c r="AD7" s="31">
        <f>SUM($C4:AD4) - (AD6-$B6)</f>
        <v>-2.3999999999996362</v>
      </c>
      <c r="AE7" s="31">
        <f>SUM($C4:AE4) - (AE6-$B6)</f>
        <v>-1.4999999999995453</v>
      </c>
      <c r="AF7" s="31">
        <f>SUM($C4:AF4) - (AF6-$B6)</f>
        <v>-1.9999999999995453</v>
      </c>
      <c r="AG7" s="31">
        <f>SUM($C4:AG4) - (AG6-$B6)</f>
        <v>-3.0999999999994543</v>
      </c>
      <c r="AI7" s="10"/>
      <c r="AJ7" s="16"/>
    </row>
    <row r="8" spans="1:40" x14ac:dyDescent="0.25">
      <c r="A8" s="11" t="s">
        <v>27</v>
      </c>
      <c r="B8" s="10">
        <v>482837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486265</v>
      </c>
      <c r="AI8" s="10">
        <f>MAX(C8:AG8)-B8</f>
        <v>3428</v>
      </c>
    </row>
    <row r="9" spans="1:40" x14ac:dyDescent="0.25">
      <c r="A9" s="18" t="s">
        <v>37</v>
      </c>
      <c r="B9" s="10">
        <v>81034</v>
      </c>
      <c r="AG9" s="10">
        <f>AI57</f>
        <v>81551</v>
      </c>
      <c r="AI9" s="10">
        <f>MAX(C9:AG9)-B9</f>
        <v>517</v>
      </c>
    </row>
    <row r="10" spans="1:40" x14ac:dyDescent="0.25">
      <c r="AI10" s="10">
        <f>SUM(AI8:AI9)</f>
        <v>3945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20.6</v>
      </c>
      <c r="C54" s="12">
        <v>10.9</v>
      </c>
      <c r="D54" s="12">
        <v>52</v>
      </c>
      <c r="E54" s="12">
        <v>40.4</v>
      </c>
      <c r="F54" s="12">
        <v>60.8</v>
      </c>
      <c r="G54" s="12">
        <v>60.5</v>
      </c>
      <c r="H54" s="12">
        <v>49.7</v>
      </c>
      <c r="I54" s="12">
        <v>47.4</v>
      </c>
      <c r="J54" s="12">
        <v>16.899999999999999</v>
      </c>
      <c r="K54" s="12">
        <v>29.3</v>
      </c>
      <c r="L54" s="12">
        <v>46.5</v>
      </c>
      <c r="M54" s="12">
        <v>43</v>
      </c>
      <c r="N54" s="12">
        <v>46</v>
      </c>
      <c r="O54" s="12">
        <v>20.399999999999999</v>
      </c>
      <c r="P54" s="12">
        <v>20.399999999999999</v>
      </c>
      <c r="Q54" s="12">
        <v>40.9</v>
      </c>
      <c r="R54" s="12">
        <v>49.9</v>
      </c>
      <c r="S54" s="12">
        <v>50.4</v>
      </c>
      <c r="T54" s="12">
        <v>50.4</v>
      </c>
      <c r="U54" s="12">
        <v>44.5</v>
      </c>
      <c r="V54" s="12">
        <v>18</v>
      </c>
      <c r="W54" s="12">
        <v>10.9</v>
      </c>
      <c r="X54" s="12">
        <v>47.7</v>
      </c>
      <c r="Y54" s="12">
        <v>32.799999999999997</v>
      </c>
      <c r="Z54" s="12">
        <v>4.2</v>
      </c>
      <c r="AA54" s="12">
        <v>38.4</v>
      </c>
      <c r="AB54" s="12">
        <v>42.9</v>
      </c>
      <c r="AC54" s="12">
        <v>39.6</v>
      </c>
      <c r="AD54" s="12">
        <v>30.9</v>
      </c>
      <c r="AE54" s="12">
        <v>33.4</v>
      </c>
      <c r="AF54" s="12">
        <v>35.4</v>
      </c>
      <c r="AG54" s="12">
        <v>36.1</v>
      </c>
      <c r="AH54" s="12"/>
      <c r="AI54" s="10">
        <v>125048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21.9</v>
      </c>
      <c r="C55" s="12">
        <v>12.3</v>
      </c>
      <c r="D55" s="12">
        <v>52.3</v>
      </c>
      <c r="E55" s="12">
        <v>41.6</v>
      </c>
      <c r="F55" s="12">
        <v>61.1</v>
      </c>
      <c r="G55" s="12">
        <v>61</v>
      </c>
      <c r="H55" s="12">
        <v>51</v>
      </c>
      <c r="I55" s="12">
        <v>48.5</v>
      </c>
      <c r="J55" s="12">
        <v>18.3</v>
      </c>
      <c r="K55" s="12">
        <v>30.1</v>
      </c>
      <c r="L55" s="12">
        <v>47.2</v>
      </c>
      <c r="M55" s="12">
        <v>44.2</v>
      </c>
      <c r="N55" s="12">
        <v>46.6</v>
      </c>
      <c r="O55" s="12">
        <v>21.7</v>
      </c>
      <c r="P55" s="12">
        <v>21.6</v>
      </c>
      <c r="Q55" s="12">
        <v>41.3</v>
      </c>
      <c r="R55" s="12">
        <v>50.6</v>
      </c>
      <c r="S55" s="12">
        <v>51.4</v>
      </c>
      <c r="T55" s="12">
        <v>51.3</v>
      </c>
      <c r="U55" s="12">
        <v>45.8</v>
      </c>
      <c r="V55" s="12">
        <v>19.2</v>
      </c>
      <c r="W55" s="12">
        <v>12.1</v>
      </c>
      <c r="X55" s="12">
        <v>48.3</v>
      </c>
      <c r="Y55" s="12">
        <v>34</v>
      </c>
      <c r="Z55" s="12">
        <v>5.4</v>
      </c>
      <c r="AA55" s="12">
        <v>39.799999999999997</v>
      </c>
      <c r="AB55" s="12">
        <v>43.9</v>
      </c>
      <c r="AC55" s="12">
        <v>40.799999999999997</v>
      </c>
      <c r="AD55" s="12">
        <v>31.8</v>
      </c>
      <c r="AE55" s="12">
        <v>34.5</v>
      </c>
      <c r="AF55" s="12">
        <v>36.200000000000003</v>
      </c>
      <c r="AG55" s="12">
        <v>36.9</v>
      </c>
      <c r="AH55" s="12"/>
      <c r="AI55" s="10">
        <v>164414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21.8</v>
      </c>
      <c r="C56" s="12">
        <v>12.2</v>
      </c>
      <c r="D56" s="12">
        <v>46.9</v>
      </c>
      <c r="E56" s="12">
        <v>39.6</v>
      </c>
      <c r="F56" s="12">
        <v>54.8</v>
      </c>
      <c r="G56" s="12">
        <v>55.1</v>
      </c>
      <c r="H56" s="12">
        <v>49.4</v>
      </c>
      <c r="I56" s="12">
        <v>44.8</v>
      </c>
      <c r="J56" s="12">
        <v>18.899999999999999</v>
      </c>
      <c r="K56" s="12">
        <v>29.4</v>
      </c>
      <c r="L56" s="12">
        <v>41.9</v>
      </c>
      <c r="M56" s="12">
        <v>43.2</v>
      </c>
      <c r="N56" s="12">
        <v>41.3</v>
      </c>
      <c r="O56" s="12">
        <v>21.6</v>
      </c>
      <c r="P56" s="12">
        <v>21.4</v>
      </c>
      <c r="Q56" s="12">
        <v>35.5</v>
      </c>
      <c r="R56" s="12">
        <v>45</v>
      </c>
      <c r="S56" s="12">
        <v>46.5</v>
      </c>
      <c r="T56" s="12">
        <v>46.3</v>
      </c>
      <c r="U56" s="12">
        <v>43.1</v>
      </c>
      <c r="V56" s="12">
        <v>18.7</v>
      </c>
      <c r="W56" s="12">
        <v>11.9</v>
      </c>
      <c r="X56" s="12">
        <v>43.4</v>
      </c>
      <c r="Y56" s="12">
        <v>32.9</v>
      </c>
      <c r="Z56" s="12">
        <v>5.4</v>
      </c>
      <c r="AA56" s="12">
        <v>37.9</v>
      </c>
      <c r="AB56" s="12">
        <v>39.799999999999997</v>
      </c>
      <c r="AC56" s="12">
        <v>38.1</v>
      </c>
      <c r="AD56" s="12">
        <v>29.8</v>
      </c>
      <c r="AE56" s="12">
        <v>33</v>
      </c>
      <c r="AF56" s="12">
        <v>32.9</v>
      </c>
      <c r="AG56" s="12">
        <v>33.9</v>
      </c>
      <c r="AH56" s="12"/>
      <c r="AI56" s="10">
        <v>155128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11.2</v>
      </c>
      <c r="C57" s="12">
        <v>6.3</v>
      </c>
      <c r="D57" s="12">
        <v>21.9</v>
      </c>
      <c r="E57" s="12">
        <v>18.600000000000001</v>
      </c>
      <c r="F57" s="12">
        <v>26.7</v>
      </c>
      <c r="G57" s="12">
        <v>30.1</v>
      </c>
      <c r="H57" s="12">
        <v>26.9</v>
      </c>
      <c r="I57" s="12">
        <v>19.7</v>
      </c>
      <c r="J57" s="12">
        <v>9.4</v>
      </c>
      <c r="K57" s="12">
        <v>14.5</v>
      </c>
      <c r="L57" s="12">
        <v>20.100000000000001</v>
      </c>
      <c r="M57" s="12">
        <v>20.399999999999999</v>
      </c>
      <c r="N57" s="12">
        <v>18.600000000000001</v>
      </c>
      <c r="O57" s="12">
        <v>11.2</v>
      </c>
      <c r="P57" s="12">
        <v>11.5</v>
      </c>
      <c r="Q57" s="12">
        <v>15.9</v>
      </c>
      <c r="R57" s="12">
        <v>19.2</v>
      </c>
      <c r="S57" s="12">
        <v>21.9</v>
      </c>
      <c r="T57" s="12">
        <v>21.4</v>
      </c>
      <c r="U57" s="12">
        <v>20.399999999999999</v>
      </c>
      <c r="V57" s="12">
        <v>9.5</v>
      </c>
      <c r="W57" s="12">
        <v>6.1</v>
      </c>
      <c r="X57" s="12">
        <v>19.399999999999999</v>
      </c>
      <c r="Y57" s="12">
        <v>15.4</v>
      </c>
      <c r="Z57" s="12">
        <v>3</v>
      </c>
      <c r="AA57" s="12">
        <v>17.399999999999999</v>
      </c>
      <c r="AB57" s="12">
        <v>16.899999999999999</v>
      </c>
      <c r="AC57" s="12">
        <v>16.8</v>
      </c>
      <c r="AD57" s="12">
        <v>13.7</v>
      </c>
      <c r="AE57" s="12">
        <v>15</v>
      </c>
      <c r="AF57" s="12">
        <v>15</v>
      </c>
      <c r="AG57" s="12">
        <v>13</v>
      </c>
      <c r="AH57" s="12"/>
      <c r="AI57" s="10">
        <v>81551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2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28.9</v>
      </c>
      <c r="C3" s="12">
        <v>34.6</v>
      </c>
      <c r="D3" s="12">
        <v>24.3</v>
      </c>
      <c r="E3" s="12">
        <v>19.7</v>
      </c>
      <c r="F3" s="12">
        <v>26.1</v>
      </c>
      <c r="G3" s="12">
        <v>34.6</v>
      </c>
      <c r="H3" s="12">
        <v>31.4</v>
      </c>
      <c r="I3" s="12">
        <v>27.3</v>
      </c>
      <c r="J3" s="12">
        <v>29.4</v>
      </c>
      <c r="K3" s="12">
        <v>25.4</v>
      </c>
      <c r="L3" s="12">
        <v>33.1</v>
      </c>
      <c r="M3" s="12">
        <v>26.7</v>
      </c>
      <c r="N3" s="12">
        <v>12.5</v>
      </c>
      <c r="O3" s="12">
        <v>10.9</v>
      </c>
      <c r="P3" s="12">
        <v>6.4</v>
      </c>
      <c r="Q3" s="12">
        <v>12.5</v>
      </c>
      <c r="R3" s="12">
        <v>32.700000000000003</v>
      </c>
      <c r="S3" s="12">
        <v>30.8</v>
      </c>
      <c r="T3" s="12">
        <v>32.700000000000003</v>
      </c>
      <c r="U3" s="12">
        <v>29.4</v>
      </c>
      <c r="V3" s="12">
        <v>28.1</v>
      </c>
      <c r="W3" s="12">
        <v>19.899999999999999</v>
      </c>
      <c r="X3" s="12">
        <v>20.9</v>
      </c>
      <c r="Y3" s="12">
        <v>30.7</v>
      </c>
      <c r="Z3" s="12">
        <v>25.2</v>
      </c>
      <c r="AA3" s="12">
        <v>11.2</v>
      </c>
      <c r="AB3" s="12">
        <v>23.8</v>
      </c>
      <c r="AC3" s="12">
        <v>27.5</v>
      </c>
      <c r="AD3" s="12">
        <v>7.5</v>
      </c>
      <c r="AE3" s="12">
        <v>7</v>
      </c>
      <c r="AF3" s="12">
        <v>7.4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119.9</v>
      </c>
      <c r="C4" s="28">
        <f t="shared" ref="C4:AG4" si="1">SUM(C54:C57)</f>
        <v>78.599999999999994</v>
      </c>
      <c r="D4" s="28">
        <f t="shared" si="1"/>
        <v>84.000000000000014</v>
      </c>
      <c r="E4" s="28">
        <f t="shared" si="1"/>
        <v>58</v>
      </c>
      <c r="F4" s="28">
        <f t="shared" si="1"/>
        <v>57</v>
      </c>
      <c r="G4" s="28">
        <f t="shared" si="1"/>
        <v>74.300000000000011</v>
      </c>
      <c r="H4" s="28">
        <f t="shared" si="1"/>
        <v>97.3</v>
      </c>
      <c r="I4" s="28">
        <f t="shared" si="1"/>
        <v>122.6</v>
      </c>
      <c r="J4" s="28">
        <f t="shared" si="1"/>
        <v>111.50000000000001</v>
      </c>
      <c r="K4" s="28">
        <f t="shared" si="1"/>
        <v>25.4</v>
      </c>
      <c r="L4" s="28">
        <f t="shared" si="1"/>
        <v>113.30000000000001</v>
      </c>
      <c r="M4" s="28">
        <f t="shared" si="1"/>
        <v>100.10000000000001</v>
      </c>
      <c r="N4" s="28">
        <f t="shared" si="1"/>
        <v>52</v>
      </c>
      <c r="O4" s="28">
        <f t="shared" si="1"/>
        <v>33.9</v>
      </c>
      <c r="P4" s="28">
        <f t="shared" si="1"/>
        <v>26.8</v>
      </c>
      <c r="Q4" s="28">
        <f t="shared" si="1"/>
        <v>37.300000000000004</v>
      </c>
      <c r="R4" s="28">
        <f t="shared" si="1"/>
        <v>94.4</v>
      </c>
      <c r="S4" s="28">
        <f t="shared" si="1"/>
        <v>93.100000000000009</v>
      </c>
      <c r="T4" s="28">
        <f t="shared" si="1"/>
        <v>81.600000000000009</v>
      </c>
      <c r="U4" s="28">
        <f t="shared" si="1"/>
        <v>100.2</v>
      </c>
      <c r="V4" s="28">
        <f t="shared" si="1"/>
        <v>100.2</v>
      </c>
      <c r="W4" s="28">
        <f t="shared" si="1"/>
        <v>58.5</v>
      </c>
      <c r="X4" s="28">
        <f t="shared" si="1"/>
        <v>63.900000000000006</v>
      </c>
      <c r="Y4" s="28">
        <f t="shared" si="1"/>
        <v>84.000000000000014</v>
      </c>
      <c r="Z4" s="28">
        <f t="shared" si="1"/>
        <v>48.9</v>
      </c>
      <c r="AA4" s="28">
        <f t="shared" si="1"/>
        <v>32.700000000000003</v>
      </c>
      <c r="AB4" s="28">
        <f t="shared" si="1"/>
        <v>97.699999999999989</v>
      </c>
      <c r="AC4" s="28">
        <f t="shared" si="1"/>
        <v>65.5</v>
      </c>
      <c r="AD4" s="28">
        <f t="shared" si="1"/>
        <v>34</v>
      </c>
      <c r="AE4" s="28">
        <f t="shared" si="1"/>
        <v>29.3</v>
      </c>
      <c r="AF4" s="28">
        <f t="shared" si="1"/>
        <v>19.2</v>
      </c>
      <c r="AG4" s="28">
        <f t="shared" si="1"/>
        <v>0</v>
      </c>
      <c r="AI4" s="9">
        <f>SUM(C4:AG4)</f>
        <v>2075.3000000000002</v>
      </c>
      <c r="AJ4" s="14">
        <f>AVERAGE(C4:AG4)</f>
        <v>66.945161290322588</v>
      </c>
      <c r="AK4" s="15"/>
    </row>
    <row r="5" spans="1:40" x14ac:dyDescent="0.25">
      <c r="A5" s="11" t="s">
        <v>29</v>
      </c>
      <c r="B5" s="10">
        <f t="shared" ref="B5" si="2">$A53+B6</f>
        <v>567816</v>
      </c>
      <c r="C5" s="10">
        <f t="shared" ref="C5:AF5" si="3">$A53+C6</f>
        <v>567894</v>
      </c>
      <c r="D5" s="10">
        <f t="shared" si="3"/>
        <v>567978</v>
      </c>
      <c r="E5" s="10">
        <f t="shared" si="3"/>
        <v>568037</v>
      </c>
      <c r="F5" s="10">
        <f t="shared" si="3"/>
        <v>568093</v>
      </c>
      <c r="G5" s="10">
        <f t="shared" si="3"/>
        <v>568168</v>
      </c>
      <c r="H5" s="10">
        <f t="shared" si="3"/>
        <v>568265</v>
      </c>
      <c r="I5" s="10">
        <f t="shared" si="3"/>
        <v>568388</v>
      </c>
      <c r="J5" s="10">
        <f t="shared" si="3"/>
        <v>568499</v>
      </c>
      <c r="K5" s="10">
        <f t="shared" si="3"/>
        <v>568526</v>
      </c>
      <c r="L5" s="10">
        <f t="shared" si="3"/>
        <v>568639</v>
      </c>
      <c r="M5" s="10">
        <f t="shared" si="3"/>
        <v>568739</v>
      </c>
      <c r="N5" s="10">
        <f t="shared" si="3"/>
        <v>568791</v>
      </c>
      <c r="O5" s="10">
        <f t="shared" si="3"/>
        <v>568826</v>
      </c>
      <c r="P5" s="10">
        <f t="shared" si="3"/>
        <v>568853</v>
      </c>
      <c r="Q5" s="10">
        <f t="shared" si="3"/>
        <v>568889</v>
      </c>
      <c r="R5" s="10">
        <f t="shared" si="3"/>
        <v>568983</v>
      </c>
      <c r="S5" s="10">
        <f t="shared" si="3"/>
        <v>569077</v>
      </c>
      <c r="T5" s="10">
        <f t="shared" si="3"/>
        <v>569160</v>
      </c>
      <c r="U5" s="10">
        <f t="shared" si="3"/>
        <v>569260</v>
      </c>
      <c r="V5" s="10">
        <f t="shared" si="3"/>
        <v>569361</v>
      </c>
      <c r="W5" s="10">
        <f t="shared" si="3"/>
        <v>569419</v>
      </c>
      <c r="X5" s="10">
        <f t="shared" si="3"/>
        <v>569482</v>
      </c>
      <c r="Y5" s="10">
        <f t="shared" si="3"/>
        <v>569566</v>
      </c>
      <c r="Z5" s="10">
        <f t="shared" si="3"/>
        <v>569615</v>
      </c>
      <c r="AA5" s="10">
        <f t="shared" si="3"/>
        <v>569649</v>
      </c>
      <c r="AB5" s="10">
        <f t="shared" si="3"/>
        <v>569747</v>
      </c>
      <c r="AC5" s="10">
        <f t="shared" si="3"/>
        <v>569812</v>
      </c>
      <c r="AD5" s="10">
        <f t="shared" si="3"/>
        <v>569847</v>
      </c>
      <c r="AE5" s="10">
        <f t="shared" si="3"/>
        <v>569875</v>
      </c>
      <c r="AF5" s="10">
        <f t="shared" si="3"/>
        <v>569895</v>
      </c>
      <c r="AG5" s="10"/>
      <c r="AI5" s="10">
        <f>MAX(C5:AG5)-B5</f>
        <v>2079</v>
      </c>
    </row>
    <row r="6" spans="1:40" s="19" customFormat="1" x14ac:dyDescent="0.25">
      <c r="B6" s="24">
        <v>526141</v>
      </c>
      <c r="C6" s="10">
        <v>526219</v>
      </c>
      <c r="D6" s="24">
        <f>C6+D4</f>
        <v>526303</v>
      </c>
      <c r="E6" s="24">
        <v>526362</v>
      </c>
      <c r="F6" s="24">
        <v>526418</v>
      </c>
      <c r="G6" s="24">
        <v>526493</v>
      </c>
      <c r="H6" s="24">
        <v>526590</v>
      </c>
      <c r="I6" s="24">
        <v>526713</v>
      </c>
      <c r="J6" s="24">
        <v>526824</v>
      </c>
      <c r="K6" s="24">
        <v>526851</v>
      </c>
      <c r="L6" s="24">
        <v>526964</v>
      </c>
      <c r="M6" s="24">
        <v>527064</v>
      </c>
      <c r="N6" s="24">
        <v>527116</v>
      </c>
      <c r="O6" s="24">
        <v>527151</v>
      </c>
      <c r="P6" s="24">
        <v>527178</v>
      </c>
      <c r="Q6" s="24">
        <v>527214</v>
      </c>
      <c r="R6" s="24">
        <v>527308</v>
      </c>
      <c r="S6" s="24">
        <v>527402</v>
      </c>
      <c r="T6" s="24">
        <v>527485</v>
      </c>
      <c r="U6" s="24">
        <v>527585</v>
      </c>
      <c r="V6" s="24">
        <v>527686</v>
      </c>
      <c r="W6" s="24">
        <v>527744</v>
      </c>
      <c r="X6" s="24">
        <v>527807</v>
      </c>
      <c r="Y6" s="24">
        <v>527891</v>
      </c>
      <c r="Z6" s="24">
        <v>527940</v>
      </c>
      <c r="AA6" s="24">
        <v>527974</v>
      </c>
      <c r="AB6" s="30">
        <v>528072</v>
      </c>
      <c r="AC6" s="30">
        <v>528137</v>
      </c>
      <c r="AD6" s="30">
        <v>528172</v>
      </c>
      <c r="AE6" s="24">
        <v>528200</v>
      </c>
      <c r="AF6" s="24">
        <v>528220</v>
      </c>
      <c r="AG6" s="24"/>
      <c r="AI6" s="10"/>
      <c r="AJ6" s="20"/>
    </row>
    <row r="7" spans="1:40" x14ac:dyDescent="0.25">
      <c r="C7" s="31">
        <f>SUM($C4:C4) - (C6-$B6)</f>
        <v>0.59999999999999432</v>
      </c>
      <c r="D7" s="31">
        <f>SUM($C4:D4) - (D6-$B6)</f>
        <v>0.60000000000002274</v>
      </c>
      <c r="E7" s="31">
        <f>SUM($C4:E4) - (E6-$B6)</f>
        <v>-0.39999999999997726</v>
      </c>
      <c r="F7" s="31">
        <f>SUM($C4:F4) - (F6-$B6)</f>
        <v>0.60000000000002274</v>
      </c>
      <c r="G7" s="31">
        <f>SUM($C4:G4) - (G6-$B6)</f>
        <v>-9.9999999999965894E-2</v>
      </c>
      <c r="H7" s="31">
        <f>SUM($C4:H4) - (H6-$B6)</f>
        <v>0.20000000000004547</v>
      </c>
      <c r="I7" s="31">
        <f>SUM($C4:I4) - (I6-$B6)</f>
        <v>-0.19999999999993179</v>
      </c>
      <c r="J7" s="31">
        <f>SUM($C4:J4) - (J6-$B6)</f>
        <v>0.30000000000006821</v>
      </c>
      <c r="K7" s="31">
        <f>SUM($C4:K4) - (K6-$B6)</f>
        <v>-1.2999999999999545</v>
      </c>
      <c r="L7" s="31">
        <f>SUM($C4:L4) - (L6-$B6)</f>
        <v>-1</v>
      </c>
      <c r="M7" s="31">
        <f>SUM($C4:M4) - (M6-$B6)</f>
        <v>-0.89999999999997726</v>
      </c>
      <c r="N7" s="31">
        <f>SUM($C4:N4) - (N6-$B6)</f>
        <v>-0.89999999999997726</v>
      </c>
      <c r="O7" s="31">
        <f>SUM($C4:O4) - (O6-$B6)</f>
        <v>-2</v>
      </c>
      <c r="P7" s="31">
        <f>SUM($C4:P4) - (P6-$B6)</f>
        <v>-2.2000000000000455</v>
      </c>
      <c r="Q7" s="31">
        <f>SUM($C4:Q4) - (Q6-$B6)</f>
        <v>-0.90000000000009095</v>
      </c>
      <c r="R7" s="31">
        <f>SUM($C4:R4) - (R6-$B6)</f>
        <v>-0.5</v>
      </c>
      <c r="S7" s="31">
        <f>SUM($C4:S4) - (S6-$B6)</f>
        <v>-1.4000000000000909</v>
      </c>
      <c r="T7" s="31">
        <f>SUM($C4:T4) - (T6-$B6)</f>
        <v>-2.8000000000001819</v>
      </c>
      <c r="U7" s="31">
        <f>SUM($C4:U4) - (U6-$B6)</f>
        <v>-2.6000000000001364</v>
      </c>
      <c r="V7" s="31">
        <f>SUM($C4:V4) - (V6-$B6)</f>
        <v>-3.4000000000000909</v>
      </c>
      <c r="W7" s="31">
        <f>SUM($C4:W4) - (W6-$B6)</f>
        <v>-2.9000000000000909</v>
      </c>
      <c r="X7" s="31">
        <f>SUM($C4:X4) - (X6-$B6)</f>
        <v>-2</v>
      </c>
      <c r="Y7" s="31">
        <f>SUM($C4:Y4) - (Y6-$B6)</f>
        <v>-2</v>
      </c>
      <c r="Z7" s="31">
        <f>SUM($C4:Z4) - (Z6-$B6)</f>
        <v>-2.0999999999999091</v>
      </c>
      <c r="AA7" s="31">
        <f>SUM($C4:AA4) - (AA6-$B6)</f>
        <v>-3.3999999999998636</v>
      </c>
      <c r="AB7" s="31">
        <f>SUM($C4:AB4) - (AB6-$B6)</f>
        <v>-3.6999999999998181</v>
      </c>
      <c r="AC7" s="31">
        <f>SUM($C4:AC4) - (AC6-$B6)</f>
        <v>-3.1999999999998181</v>
      </c>
      <c r="AD7" s="31">
        <f>SUM($C4:AD4) - (AD6-$B6)</f>
        <v>-4.1999999999998181</v>
      </c>
      <c r="AE7" s="31">
        <f>SUM($C4:AE4) - (AE6-$B6)</f>
        <v>-2.8999999999996362</v>
      </c>
      <c r="AF7" s="31">
        <f>SUM($C4:AF4) - (AF6-$B6)</f>
        <v>-3.6999999999998181</v>
      </c>
      <c r="AG7" s="31">
        <f>SUM($C4:AG4) - (AG6-$B6)</f>
        <v>528216.30000000005</v>
      </c>
      <c r="AI7" s="10"/>
      <c r="AJ7" s="16"/>
    </row>
    <row r="8" spans="1:40" x14ac:dyDescent="0.25">
      <c r="A8" s="11" t="s">
        <v>27</v>
      </c>
      <c r="B8" s="10">
        <v>486265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488094</v>
      </c>
      <c r="AI8" s="10">
        <f>MAX(C8:AG8)-B8</f>
        <v>1829</v>
      </c>
    </row>
    <row r="9" spans="1:40" x14ac:dyDescent="0.25">
      <c r="A9" s="18" t="s">
        <v>37</v>
      </c>
      <c r="B9" s="10">
        <v>81551</v>
      </c>
      <c r="AG9" s="10">
        <f>AI57</f>
        <v>81801</v>
      </c>
      <c r="AI9" s="10">
        <f>MAX(C9:AG9)-B9</f>
        <v>250</v>
      </c>
    </row>
    <row r="10" spans="1:40" x14ac:dyDescent="0.25">
      <c r="AI10" s="10">
        <f>SUM(AI8:AI9)</f>
        <v>2079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36.1</v>
      </c>
      <c r="C54" s="12">
        <v>22.6</v>
      </c>
      <c r="D54" s="12">
        <v>25.1</v>
      </c>
      <c r="E54" s="12">
        <v>15.5</v>
      </c>
      <c r="F54" s="12">
        <v>15.1</v>
      </c>
      <c r="G54" s="12">
        <v>20.3</v>
      </c>
      <c r="H54" s="12">
        <v>27.7</v>
      </c>
      <c r="I54" s="12">
        <v>37</v>
      </c>
      <c r="J54" s="12">
        <v>33.200000000000003</v>
      </c>
      <c r="K54" s="12">
        <v>6.4</v>
      </c>
      <c r="L54" s="12">
        <v>35</v>
      </c>
      <c r="M54" s="12">
        <v>29</v>
      </c>
      <c r="N54" s="12">
        <v>14</v>
      </c>
      <c r="O54" s="12">
        <v>8.8000000000000007</v>
      </c>
      <c r="P54" s="12">
        <v>6.8</v>
      </c>
      <c r="Q54" s="12">
        <v>9.8000000000000007</v>
      </c>
      <c r="R54" s="12">
        <v>28</v>
      </c>
      <c r="S54" s="12">
        <v>28.2</v>
      </c>
      <c r="T54" s="12">
        <v>24.3</v>
      </c>
      <c r="U54" s="12">
        <v>30</v>
      </c>
      <c r="V54" s="12">
        <v>30.8</v>
      </c>
      <c r="W54" s="12">
        <v>16.100000000000001</v>
      </c>
      <c r="X54" s="12">
        <v>17.8</v>
      </c>
      <c r="Y54" s="12">
        <v>24.8</v>
      </c>
      <c r="Z54" s="12">
        <v>13.6</v>
      </c>
      <c r="AA54" s="12">
        <v>8.5</v>
      </c>
      <c r="AB54" s="12">
        <v>30</v>
      </c>
      <c r="AC54" s="12">
        <v>18.600000000000001</v>
      </c>
      <c r="AD54" s="12">
        <v>8.9</v>
      </c>
      <c r="AE54" s="12">
        <v>7.5</v>
      </c>
      <c r="AF54" s="12">
        <v>4.5999999999999996</v>
      </c>
      <c r="AG54" s="12"/>
      <c r="AH54" s="12"/>
      <c r="AI54" s="10">
        <v>125647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36.9</v>
      </c>
      <c r="C55" s="12">
        <v>23.7</v>
      </c>
      <c r="D55" s="12">
        <v>25.8</v>
      </c>
      <c r="E55" s="12">
        <v>16.600000000000001</v>
      </c>
      <c r="F55" s="12">
        <v>16.3</v>
      </c>
      <c r="G55" s="12">
        <v>21.9</v>
      </c>
      <c r="H55" s="12">
        <v>28.9</v>
      </c>
      <c r="I55" s="12">
        <v>37.799999999999997</v>
      </c>
      <c r="J55" s="12">
        <v>34.200000000000003</v>
      </c>
      <c r="K55" s="12">
        <v>7.5</v>
      </c>
      <c r="L55" s="12">
        <v>36</v>
      </c>
      <c r="M55" s="12">
        <v>30.2</v>
      </c>
      <c r="N55" s="12">
        <v>15.1</v>
      </c>
      <c r="O55" s="12">
        <v>9.9</v>
      </c>
      <c r="P55" s="12">
        <v>7.9</v>
      </c>
      <c r="Q55" s="12">
        <v>11</v>
      </c>
      <c r="R55" s="12">
        <v>29.1</v>
      </c>
      <c r="S55" s="12">
        <v>29</v>
      </c>
      <c r="T55" s="12">
        <v>25.4</v>
      </c>
      <c r="U55" s="12">
        <v>31.3</v>
      </c>
      <c r="V55" s="12">
        <v>31.8</v>
      </c>
      <c r="W55" s="12">
        <v>17.2</v>
      </c>
      <c r="X55" s="12">
        <v>18.899999999999999</v>
      </c>
      <c r="Y55" s="12">
        <v>26.1</v>
      </c>
      <c r="Z55" s="12">
        <v>14.7</v>
      </c>
      <c r="AA55" s="12">
        <v>9.6</v>
      </c>
      <c r="AB55" s="12">
        <v>31.2</v>
      </c>
      <c r="AC55" s="12">
        <v>19.7</v>
      </c>
      <c r="AD55" s="12">
        <v>9.9</v>
      </c>
      <c r="AE55" s="12">
        <v>8.6</v>
      </c>
      <c r="AF55" s="12">
        <v>5.6</v>
      </c>
      <c r="AG55" s="12"/>
      <c r="AH55" s="12"/>
      <c r="AI55" s="10">
        <v>165046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33.9</v>
      </c>
      <c r="C56" s="12">
        <v>22.7</v>
      </c>
      <c r="D56" s="12">
        <v>22.7</v>
      </c>
      <c r="E56" s="12">
        <v>16.600000000000001</v>
      </c>
      <c r="F56" s="12">
        <v>16.3</v>
      </c>
      <c r="G56" s="12">
        <v>21.7</v>
      </c>
      <c r="H56" s="12">
        <v>28.4</v>
      </c>
      <c r="I56" s="12">
        <v>34.9</v>
      </c>
      <c r="J56" s="12">
        <v>31.7</v>
      </c>
      <c r="K56" s="12">
        <v>7.4</v>
      </c>
      <c r="L56" s="12">
        <v>31.4</v>
      </c>
      <c r="M56" s="12">
        <v>29.6</v>
      </c>
      <c r="N56" s="12">
        <v>15</v>
      </c>
      <c r="O56" s="12">
        <v>9.9</v>
      </c>
      <c r="P56" s="12">
        <v>7.9</v>
      </c>
      <c r="Q56" s="12">
        <v>10.8</v>
      </c>
      <c r="R56" s="12">
        <v>27.1</v>
      </c>
      <c r="S56" s="12">
        <v>26</v>
      </c>
      <c r="T56" s="12">
        <v>22.1</v>
      </c>
      <c r="U56" s="12">
        <v>30.1</v>
      </c>
      <c r="V56" s="12">
        <v>28.7</v>
      </c>
      <c r="W56" s="12">
        <v>17.2</v>
      </c>
      <c r="X56" s="12">
        <v>18.5</v>
      </c>
      <c r="Y56" s="12">
        <v>25.4</v>
      </c>
      <c r="Z56" s="12">
        <v>13.7</v>
      </c>
      <c r="AA56" s="12">
        <v>9.4</v>
      </c>
      <c r="AB56" s="12">
        <v>28.9</v>
      </c>
      <c r="AC56" s="12">
        <v>19.8</v>
      </c>
      <c r="AD56" s="12">
        <v>9.9</v>
      </c>
      <c r="AE56" s="12">
        <v>8.5</v>
      </c>
      <c r="AF56" s="12">
        <v>5.7</v>
      </c>
      <c r="AG56" s="12"/>
      <c r="AH56" s="12"/>
      <c r="AI56" s="10">
        <v>155726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13</v>
      </c>
      <c r="C57" s="12">
        <v>9.6</v>
      </c>
      <c r="D57" s="12">
        <v>10.4</v>
      </c>
      <c r="E57" s="12">
        <v>9.3000000000000007</v>
      </c>
      <c r="F57" s="12">
        <v>9.3000000000000007</v>
      </c>
      <c r="G57" s="12">
        <v>10.4</v>
      </c>
      <c r="H57" s="12">
        <v>12.3</v>
      </c>
      <c r="I57" s="12">
        <v>12.9</v>
      </c>
      <c r="J57" s="12">
        <v>12.4</v>
      </c>
      <c r="K57" s="12">
        <v>4.0999999999999996</v>
      </c>
      <c r="L57" s="12">
        <v>10.9</v>
      </c>
      <c r="M57" s="12">
        <v>11.3</v>
      </c>
      <c r="N57" s="12">
        <v>7.9</v>
      </c>
      <c r="O57" s="12">
        <v>5.3</v>
      </c>
      <c r="P57" s="12">
        <v>4.2</v>
      </c>
      <c r="Q57" s="12">
        <v>5.7</v>
      </c>
      <c r="R57" s="12">
        <v>10.199999999999999</v>
      </c>
      <c r="S57" s="12">
        <v>9.9</v>
      </c>
      <c r="T57" s="12">
        <v>9.8000000000000007</v>
      </c>
      <c r="U57" s="12">
        <v>8.8000000000000007</v>
      </c>
      <c r="V57" s="12">
        <v>8.9</v>
      </c>
      <c r="W57" s="12">
        <v>8</v>
      </c>
      <c r="X57" s="12">
        <v>8.6999999999999993</v>
      </c>
      <c r="Y57" s="12">
        <v>7.7</v>
      </c>
      <c r="Z57" s="12">
        <v>6.9</v>
      </c>
      <c r="AA57" s="12">
        <v>5.2</v>
      </c>
      <c r="AB57" s="12">
        <v>7.6</v>
      </c>
      <c r="AC57" s="12">
        <v>7.4</v>
      </c>
      <c r="AD57" s="12">
        <v>5.3</v>
      </c>
      <c r="AE57" s="12">
        <v>4.7</v>
      </c>
      <c r="AF57" s="12">
        <v>3.3</v>
      </c>
      <c r="AG57" s="12"/>
      <c r="AH57" s="12"/>
      <c r="AI57" s="10">
        <v>81801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7.4</v>
      </c>
      <c r="C3" s="12">
        <v>5.8</v>
      </c>
      <c r="D3" s="12">
        <v>25.8</v>
      </c>
      <c r="E3" s="12">
        <v>6.6</v>
      </c>
      <c r="F3" s="12">
        <v>20.5</v>
      </c>
      <c r="G3" s="12">
        <v>17.5</v>
      </c>
      <c r="H3" s="12">
        <v>20.7</v>
      </c>
      <c r="I3" s="12">
        <v>5.9</v>
      </c>
      <c r="J3" s="12">
        <v>19.7</v>
      </c>
      <c r="K3" s="12">
        <v>0</v>
      </c>
      <c r="L3" s="12">
        <v>0</v>
      </c>
      <c r="M3" s="12">
        <v>0.5</v>
      </c>
      <c r="N3" s="12">
        <v>0.5</v>
      </c>
      <c r="O3" s="12">
        <v>0.3</v>
      </c>
      <c r="P3" s="12">
        <v>0.6</v>
      </c>
      <c r="Q3" s="12">
        <v>0.4</v>
      </c>
      <c r="R3" s="12">
        <v>0.5</v>
      </c>
      <c r="S3" s="12">
        <v>0.5</v>
      </c>
      <c r="T3" s="12">
        <v>0.8</v>
      </c>
      <c r="U3" s="12">
        <v>2.1</v>
      </c>
      <c r="V3" s="12">
        <v>6.6</v>
      </c>
      <c r="W3" s="12">
        <v>5.3</v>
      </c>
      <c r="X3" s="12">
        <v>22.5</v>
      </c>
      <c r="Y3" s="12">
        <v>4.0999999999999996</v>
      </c>
      <c r="Z3" s="12">
        <v>5.7</v>
      </c>
      <c r="AA3" s="12">
        <v>11.2</v>
      </c>
      <c r="AB3" s="12">
        <v>8.6</v>
      </c>
      <c r="AC3" s="12">
        <v>18.100000000000001</v>
      </c>
      <c r="AD3" s="12">
        <v>21.2</v>
      </c>
      <c r="AE3" s="12">
        <v>21.9</v>
      </c>
      <c r="AF3" s="12">
        <v>8.9</v>
      </c>
      <c r="AG3" s="12">
        <v>12.4</v>
      </c>
      <c r="AH3" s="12"/>
      <c r="AI3" s="12"/>
    </row>
    <row r="4" spans="1:40" s="6" customFormat="1" x14ac:dyDescent="0.25">
      <c r="A4" s="13" t="s">
        <v>4</v>
      </c>
      <c r="B4" s="28">
        <v>19.2</v>
      </c>
      <c r="C4" s="28">
        <f t="shared" ref="C4:AG4" si="0">SUM(C54:C57)</f>
        <v>21.6</v>
      </c>
      <c r="D4" s="28">
        <f t="shared" si="0"/>
        <v>71.399999999999991</v>
      </c>
      <c r="E4" s="28">
        <f t="shared" si="0"/>
        <v>27.2</v>
      </c>
      <c r="F4" s="28">
        <f t="shared" si="0"/>
        <v>35.5</v>
      </c>
      <c r="G4" s="28">
        <f t="shared" si="0"/>
        <v>32</v>
      </c>
      <c r="H4" s="28">
        <f t="shared" si="0"/>
        <v>91.4</v>
      </c>
      <c r="I4" s="28">
        <f t="shared" si="0"/>
        <v>23.500000000000004</v>
      </c>
      <c r="J4" s="28">
        <f t="shared" si="0"/>
        <v>85.800000000000011</v>
      </c>
      <c r="K4" s="28">
        <f t="shared" si="0"/>
        <v>0</v>
      </c>
      <c r="L4" s="28">
        <f t="shared" si="0"/>
        <v>0</v>
      </c>
      <c r="M4" s="28">
        <f t="shared" si="0"/>
        <v>1.7999999999999998</v>
      </c>
      <c r="N4" s="28">
        <f t="shared" si="0"/>
        <v>2.1</v>
      </c>
      <c r="O4" s="28">
        <f t="shared" si="0"/>
        <v>0.9</v>
      </c>
      <c r="P4" s="28">
        <f t="shared" si="0"/>
        <v>1.4</v>
      </c>
      <c r="Q4" s="28">
        <f t="shared" si="0"/>
        <v>1.5</v>
      </c>
      <c r="R4" s="28">
        <f t="shared" si="0"/>
        <v>1.9</v>
      </c>
      <c r="S4" s="28">
        <f t="shared" si="0"/>
        <v>2.2000000000000002</v>
      </c>
      <c r="T4" s="28">
        <f t="shared" si="0"/>
        <v>3.3</v>
      </c>
      <c r="U4" s="28">
        <f t="shared" si="0"/>
        <v>6.1999999999999993</v>
      </c>
      <c r="V4" s="28">
        <f t="shared" si="0"/>
        <v>12.3</v>
      </c>
      <c r="W4" s="28">
        <f t="shared" si="0"/>
        <v>10</v>
      </c>
      <c r="X4" s="28">
        <f t="shared" si="0"/>
        <v>44.9</v>
      </c>
      <c r="Y4" s="28">
        <f t="shared" si="0"/>
        <v>12.3</v>
      </c>
      <c r="Z4" s="28">
        <f t="shared" si="0"/>
        <v>15.799999999999999</v>
      </c>
      <c r="AA4" s="28">
        <f t="shared" si="0"/>
        <v>28.6</v>
      </c>
      <c r="AB4" s="28">
        <f t="shared" si="0"/>
        <v>27.099999999999998</v>
      </c>
      <c r="AC4" s="28">
        <f t="shared" si="0"/>
        <v>47.2</v>
      </c>
      <c r="AD4" s="28">
        <f t="shared" si="0"/>
        <v>85.100000000000009</v>
      </c>
      <c r="AE4" s="28">
        <f t="shared" si="0"/>
        <v>34.6</v>
      </c>
      <c r="AF4" s="28">
        <f t="shared" si="0"/>
        <v>33.700000000000003</v>
      </c>
      <c r="AG4" s="28">
        <f t="shared" si="0"/>
        <v>47.7</v>
      </c>
      <c r="AI4" s="9">
        <f>SUM(C4:AG4)</f>
        <v>809.00000000000023</v>
      </c>
      <c r="AJ4" s="14">
        <f>AVERAGE(C4:AG4)</f>
        <v>26.096774193548395</v>
      </c>
      <c r="AK4" s="15"/>
    </row>
    <row r="5" spans="1:40" x14ac:dyDescent="0.25">
      <c r="A5" s="11" t="s">
        <v>29</v>
      </c>
      <c r="B5" s="10">
        <v>569895</v>
      </c>
      <c r="C5" s="10">
        <f t="shared" ref="C5:AG5" si="1">$A53+C6</f>
        <v>569917</v>
      </c>
      <c r="D5" s="10">
        <f t="shared" si="1"/>
        <v>569989</v>
      </c>
      <c r="E5" s="10">
        <f t="shared" si="1"/>
        <v>570016</v>
      </c>
      <c r="F5" s="10">
        <f t="shared" si="1"/>
        <v>570050</v>
      </c>
      <c r="G5" s="10">
        <f t="shared" si="1"/>
        <v>570083</v>
      </c>
      <c r="H5" s="10">
        <f t="shared" si="1"/>
        <v>570175</v>
      </c>
      <c r="I5" s="10">
        <f t="shared" si="1"/>
        <v>570199</v>
      </c>
      <c r="J5" s="10">
        <f t="shared" si="1"/>
        <v>570284</v>
      </c>
      <c r="K5" s="10">
        <f t="shared" si="1"/>
        <v>41675</v>
      </c>
      <c r="L5" s="10">
        <f t="shared" si="1"/>
        <v>41675</v>
      </c>
      <c r="M5" s="10">
        <f t="shared" si="1"/>
        <v>41675</v>
      </c>
      <c r="N5" s="10">
        <f t="shared" si="1"/>
        <v>41675</v>
      </c>
      <c r="O5" s="10">
        <f t="shared" si="1"/>
        <v>41675</v>
      </c>
      <c r="P5" s="10">
        <f t="shared" si="1"/>
        <v>570292</v>
      </c>
      <c r="Q5" s="10">
        <f t="shared" si="1"/>
        <v>41675</v>
      </c>
      <c r="R5" s="10">
        <f t="shared" si="1"/>
        <v>41675</v>
      </c>
      <c r="S5" s="10">
        <f t="shared" si="1"/>
        <v>41675</v>
      </c>
      <c r="T5" s="10">
        <f t="shared" si="1"/>
        <v>570300</v>
      </c>
      <c r="U5" s="10">
        <f t="shared" si="1"/>
        <v>570307</v>
      </c>
      <c r="V5" s="10">
        <f t="shared" si="1"/>
        <v>570319</v>
      </c>
      <c r="W5" s="10">
        <f t="shared" si="1"/>
        <v>570329</v>
      </c>
      <c r="X5" s="10">
        <f t="shared" si="1"/>
        <v>570375</v>
      </c>
      <c r="Y5" s="10">
        <f t="shared" si="1"/>
        <v>570386</v>
      </c>
      <c r="Z5" s="10">
        <f t="shared" si="1"/>
        <v>570402</v>
      </c>
      <c r="AA5" s="10">
        <f t="shared" si="1"/>
        <v>570431</v>
      </c>
      <c r="AB5" s="10">
        <f t="shared" si="1"/>
        <v>570458</v>
      </c>
      <c r="AC5" s="10">
        <f t="shared" si="1"/>
        <v>570506</v>
      </c>
      <c r="AD5" s="10">
        <f t="shared" si="1"/>
        <v>570591</v>
      </c>
      <c r="AE5" s="10">
        <f t="shared" si="1"/>
        <v>570625</v>
      </c>
      <c r="AF5" s="10">
        <f t="shared" si="1"/>
        <v>570660</v>
      </c>
      <c r="AG5" s="10">
        <f t="shared" si="1"/>
        <v>570707</v>
      </c>
      <c r="AI5" s="10">
        <f>MAX(C5:AG5)-B5</f>
        <v>812</v>
      </c>
    </row>
    <row r="6" spans="1:40" s="19" customFormat="1" x14ac:dyDescent="0.25">
      <c r="B6" s="24">
        <v>528220</v>
      </c>
      <c r="C6" s="10">
        <v>528242</v>
      </c>
      <c r="D6" s="24">
        <v>528314</v>
      </c>
      <c r="E6" s="24">
        <v>528341</v>
      </c>
      <c r="F6" s="24">
        <v>528375</v>
      </c>
      <c r="G6" s="24">
        <v>528408</v>
      </c>
      <c r="H6" s="24">
        <v>528500</v>
      </c>
      <c r="I6" s="24">
        <v>528524</v>
      </c>
      <c r="J6" s="24">
        <v>528609</v>
      </c>
      <c r="K6" s="24"/>
      <c r="L6" s="24"/>
      <c r="M6" s="24"/>
      <c r="N6" s="24"/>
      <c r="O6" s="24"/>
      <c r="P6" s="24">
        <v>528617</v>
      </c>
      <c r="Q6" s="24"/>
      <c r="R6" s="24"/>
      <c r="S6" s="24"/>
      <c r="T6" s="24">
        <v>528625</v>
      </c>
      <c r="U6" s="24">
        <v>528632</v>
      </c>
      <c r="V6" s="24">
        <v>528644</v>
      </c>
      <c r="W6" s="24">
        <v>528654</v>
      </c>
      <c r="X6" s="24">
        <v>528700</v>
      </c>
      <c r="Y6" s="24">
        <v>528711</v>
      </c>
      <c r="Z6" s="24">
        <v>528727</v>
      </c>
      <c r="AA6" s="24">
        <v>528756</v>
      </c>
      <c r="AB6" s="30">
        <v>528783</v>
      </c>
      <c r="AC6" s="30">
        <v>528831</v>
      </c>
      <c r="AD6" s="30">
        <v>528916</v>
      </c>
      <c r="AE6" s="24">
        <v>528950</v>
      </c>
      <c r="AF6" s="24">
        <v>528985</v>
      </c>
      <c r="AG6" s="24">
        <v>529032</v>
      </c>
      <c r="AI6" s="10"/>
      <c r="AJ6" s="20"/>
    </row>
    <row r="7" spans="1:40" x14ac:dyDescent="0.25">
      <c r="C7" s="31">
        <f>SUM($C4:C4) - (C6-$B6)</f>
        <v>-0.39999999999999858</v>
      </c>
      <c r="D7" s="31">
        <f>SUM($C4:D4) - (D6-$B6)</f>
        <v>-1</v>
      </c>
      <c r="E7" s="31">
        <f>SUM($C4:E4) - (E6-$B6)</f>
        <v>-0.79999999999999716</v>
      </c>
      <c r="F7" s="31">
        <f>SUM($C4:F4) - (F6-$B6)</f>
        <v>0.69999999999998863</v>
      </c>
      <c r="G7" s="31">
        <f>SUM($C4:G4) - (G6-$B6)</f>
        <v>-0.30000000000001137</v>
      </c>
      <c r="H7" s="31">
        <f>SUM($C4:H4) - (H6-$B6)</f>
        <v>-0.89999999999997726</v>
      </c>
      <c r="I7" s="31">
        <f>SUM($C4:I4) - (I6-$B6)</f>
        <v>-1.3999999999999773</v>
      </c>
      <c r="J7" s="31">
        <f>SUM($C4:J4) - (J6-$B6)</f>
        <v>-0.59999999999996589</v>
      </c>
      <c r="K7" s="31">
        <f>SUM($C4:K4) - (K6-$B6)</f>
        <v>528608.4</v>
      </c>
      <c r="L7" s="31">
        <f>SUM($C4:L4) - (L6-$B6)</f>
        <v>528608.4</v>
      </c>
      <c r="M7" s="31">
        <f>SUM($C4:M4) - (M6-$B6)</f>
        <v>528610.19999999995</v>
      </c>
      <c r="N7" s="31">
        <f>SUM($C4:N4) - (N6-$B6)</f>
        <v>528612.30000000005</v>
      </c>
      <c r="O7" s="31">
        <f>SUM($C4:O4) - (O6-$B6)</f>
        <v>528613.19999999995</v>
      </c>
      <c r="P7" s="31">
        <f>SUM($C4:P4) - (P6-$B6)</f>
        <v>-2.3999999999999773</v>
      </c>
      <c r="Q7" s="31">
        <f>SUM($C4:Q4) - (Q6-$B6)</f>
        <v>528616.1</v>
      </c>
      <c r="R7" s="31">
        <f>SUM($C4:R4) - (R6-$B6)</f>
        <v>528618</v>
      </c>
      <c r="S7" s="31">
        <f>SUM($C4:S4) - (S6-$B6)</f>
        <v>528620.19999999995</v>
      </c>
      <c r="T7" s="31">
        <f>SUM($C4:T4) - (T6-$B6)</f>
        <v>-1.5</v>
      </c>
      <c r="U7" s="31">
        <f>SUM($C4:U4) - (U6-$B6)</f>
        <v>-2.3000000000000114</v>
      </c>
      <c r="V7" s="31">
        <f>SUM($C4:V4) - (V6-$B6)</f>
        <v>-2</v>
      </c>
      <c r="W7" s="31">
        <f>SUM($C4:W4) - (W6-$B6)</f>
        <v>-2</v>
      </c>
      <c r="X7" s="31">
        <f>SUM($C4:X4) - (X6-$B6)</f>
        <v>-3.1000000000000227</v>
      </c>
      <c r="Y7" s="31">
        <f>SUM($C4:Y4) - (Y6-$B6)</f>
        <v>-1.8000000000000114</v>
      </c>
      <c r="Z7" s="31">
        <f>SUM($C4:Z4) - (Z6-$B6)</f>
        <v>-2</v>
      </c>
      <c r="AA7" s="31">
        <f>SUM($C4:AA4) - (AA6-$B6)</f>
        <v>-2.3999999999999773</v>
      </c>
      <c r="AB7" s="31">
        <f>SUM($C4:AB4) - (AB6-$B6)</f>
        <v>-2.2999999999999545</v>
      </c>
      <c r="AC7" s="31">
        <f>SUM($C4:AC4) - (AC6-$B6)</f>
        <v>-3.0999999999999091</v>
      </c>
      <c r="AD7" s="31">
        <f>SUM($C4:AD4) - (AD6-$B6)</f>
        <v>-2.9999999999998863</v>
      </c>
      <c r="AE7" s="31">
        <f>SUM($C4:AE4) - (AE6-$B6)</f>
        <v>-2.3999999999998636</v>
      </c>
      <c r="AF7" s="31">
        <f>SUM($C4:AF4) - (AF6-$B6)</f>
        <v>-3.6999999999998181</v>
      </c>
      <c r="AG7" s="31">
        <f>SUM($C4:AG4) - (AG6-$B6)</f>
        <v>-2.9999999999997726</v>
      </c>
      <c r="AI7" s="10"/>
      <c r="AJ7" s="16"/>
    </row>
    <row r="8" spans="1:40" x14ac:dyDescent="0.25">
      <c r="A8" s="11" t="s">
        <v>27</v>
      </c>
      <c r="B8" s="10">
        <v>488094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488814</v>
      </c>
      <c r="AI8" s="10">
        <f>MAX(C8:AG8)-B8</f>
        <v>720</v>
      </c>
    </row>
    <row r="9" spans="1:40" x14ac:dyDescent="0.25">
      <c r="A9" s="18" t="s">
        <v>37</v>
      </c>
      <c r="B9" s="10">
        <v>81801</v>
      </c>
      <c r="AG9" s="10">
        <f>AI57</f>
        <v>81893</v>
      </c>
      <c r="AI9" s="10">
        <f>MAX(C9:AG9)-B9</f>
        <v>92</v>
      </c>
    </row>
    <row r="10" spans="1:40" x14ac:dyDescent="0.25">
      <c r="AI10" s="10">
        <f>SUM(AI8:AI9)</f>
        <v>812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4.5999999999999996</v>
      </c>
      <c r="C54" s="12">
        <v>5.4</v>
      </c>
      <c r="D54" s="12">
        <v>21.2</v>
      </c>
      <c r="E54" s="12">
        <v>7</v>
      </c>
      <c r="F54" s="12">
        <v>9.6</v>
      </c>
      <c r="G54" s="12">
        <v>8.3000000000000007</v>
      </c>
      <c r="H54" s="12">
        <v>28.3</v>
      </c>
      <c r="I54" s="12">
        <v>5.9</v>
      </c>
      <c r="J54" s="12">
        <v>26.4</v>
      </c>
      <c r="K54" s="12">
        <v>0</v>
      </c>
      <c r="L54" s="12">
        <v>0</v>
      </c>
      <c r="M54" s="12">
        <v>0.2</v>
      </c>
      <c r="N54" s="12">
        <v>0.3</v>
      </c>
      <c r="O54" s="12">
        <v>0</v>
      </c>
      <c r="P54" s="12">
        <v>0.1</v>
      </c>
      <c r="Q54" s="12">
        <v>0.1</v>
      </c>
      <c r="R54" s="12">
        <v>0.2</v>
      </c>
      <c r="S54" s="12">
        <v>0.3</v>
      </c>
      <c r="T54" s="12">
        <v>0.6</v>
      </c>
      <c r="U54" s="12">
        <v>1.6</v>
      </c>
      <c r="V54" s="12">
        <v>3.4</v>
      </c>
      <c r="W54" s="12">
        <v>3.2</v>
      </c>
      <c r="X54" s="12">
        <v>13</v>
      </c>
      <c r="Y54" s="12">
        <v>2.9</v>
      </c>
      <c r="Z54" s="12">
        <v>3.8</v>
      </c>
      <c r="AA54" s="12">
        <v>7.4</v>
      </c>
      <c r="AB54" s="12">
        <v>7</v>
      </c>
      <c r="AC54" s="12">
        <v>12.9</v>
      </c>
      <c r="AD54" s="12">
        <v>25.6</v>
      </c>
      <c r="AE54" s="12">
        <v>9.4</v>
      </c>
      <c r="AF54" s="12">
        <v>8.9</v>
      </c>
      <c r="AG54" s="12">
        <v>13</v>
      </c>
      <c r="AH54" s="12"/>
      <c r="AI54" s="10">
        <v>125872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5.6</v>
      </c>
      <c r="C55" s="12">
        <v>6.4</v>
      </c>
      <c r="D55" s="12">
        <v>22.2</v>
      </c>
      <c r="E55" s="12">
        <v>8</v>
      </c>
      <c r="F55" s="12">
        <v>10.6</v>
      </c>
      <c r="G55" s="12">
        <v>9.4</v>
      </c>
      <c r="H55" s="12">
        <v>29.6</v>
      </c>
      <c r="I55" s="12">
        <v>6.9</v>
      </c>
      <c r="J55" s="12">
        <v>27.4</v>
      </c>
      <c r="K55" s="12">
        <v>0</v>
      </c>
      <c r="L55" s="12">
        <v>0</v>
      </c>
      <c r="M55" s="12">
        <v>0.7</v>
      </c>
      <c r="N55" s="12">
        <v>0.8</v>
      </c>
      <c r="O55" s="12">
        <v>0.4</v>
      </c>
      <c r="P55" s="12">
        <v>0.5</v>
      </c>
      <c r="Q55" s="12">
        <v>0.5</v>
      </c>
      <c r="R55" s="12">
        <v>0.5</v>
      </c>
      <c r="S55" s="12">
        <v>0.6</v>
      </c>
      <c r="T55" s="12">
        <v>0.9</v>
      </c>
      <c r="U55" s="12">
        <v>1.1000000000000001</v>
      </c>
      <c r="V55" s="12">
        <v>1.5</v>
      </c>
      <c r="W55" s="12">
        <v>2.1</v>
      </c>
      <c r="X55" s="12">
        <v>13.6</v>
      </c>
      <c r="Y55" s="12">
        <v>3.7</v>
      </c>
      <c r="Z55" s="12">
        <v>4.7</v>
      </c>
      <c r="AA55" s="12">
        <v>8.4</v>
      </c>
      <c r="AB55" s="12">
        <v>8</v>
      </c>
      <c r="AC55" s="12">
        <v>13.8</v>
      </c>
      <c r="AD55" s="12">
        <v>26.9</v>
      </c>
      <c r="AE55" s="12">
        <v>10.199999999999999</v>
      </c>
      <c r="AF55" s="12">
        <v>9.8000000000000007</v>
      </c>
      <c r="AG55" s="12">
        <v>14.1</v>
      </c>
      <c r="AH55" s="12"/>
      <c r="AI55" s="10">
        <v>165291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5.7</v>
      </c>
      <c r="C56" s="12">
        <v>6.4</v>
      </c>
      <c r="D56" s="12">
        <v>20.399999999999999</v>
      </c>
      <c r="E56" s="12">
        <v>7.9</v>
      </c>
      <c r="F56" s="12">
        <v>10.199999999999999</v>
      </c>
      <c r="G56" s="12">
        <v>9.3000000000000007</v>
      </c>
      <c r="H56" s="12">
        <v>27</v>
      </c>
      <c r="I56" s="12">
        <v>6.9</v>
      </c>
      <c r="J56" s="12">
        <v>25.1</v>
      </c>
      <c r="K56" s="12">
        <v>0</v>
      </c>
      <c r="L56" s="12">
        <v>0</v>
      </c>
      <c r="M56" s="12">
        <v>0.9</v>
      </c>
      <c r="N56" s="12">
        <v>1</v>
      </c>
      <c r="O56" s="12">
        <v>0.5</v>
      </c>
      <c r="P56" s="12">
        <v>0.8</v>
      </c>
      <c r="Q56" s="12">
        <v>0.9</v>
      </c>
      <c r="R56" s="12">
        <v>1.2</v>
      </c>
      <c r="S56" s="12">
        <v>1.3</v>
      </c>
      <c r="T56" s="12">
        <v>1.8</v>
      </c>
      <c r="U56" s="12">
        <v>3.4</v>
      </c>
      <c r="V56" s="12">
        <v>7.4</v>
      </c>
      <c r="W56" s="12">
        <v>4.5999999999999996</v>
      </c>
      <c r="X56" s="12">
        <v>13.7</v>
      </c>
      <c r="Y56" s="12">
        <v>3.7</v>
      </c>
      <c r="Z56" s="12">
        <v>4.7</v>
      </c>
      <c r="AA56" s="12">
        <v>8.3000000000000007</v>
      </c>
      <c r="AB56" s="12">
        <v>7.9</v>
      </c>
      <c r="AC56" s="12">
        <v>14.1</v>
      </c>
      <c r="AD56" s="12">
        <v>24.7</v>
      </c>
      <c r="AE56" s="12">
        <v>10.199999999999999</v>
      </c>
      <c r="AF56" s="12">
        <v>9.6999999999999993</v>
      </c>
      <c r="AG56" s="12">
        <v>13.9</v>
      </c>
      <c r="AH56" s="12"/>
      <c r="AI56" s="10">
        <v>155976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3.3</v>
      </c>
      <c r="C57" s="12">
        <v>3.4</v>
      </c>
      <c r="D57" s="12">
        <v>7.6</v>
      </c>
      <c r="E57" s="12">
        <v>4.3</v>
      </c>
      <c r="F57" s="12">
        <v>5.0999999999999996</v>
      </c>
      <c r="G57" s="12">
        <v>5</v>
      </c>
      <c r="H57" s="12">
        <v>6.5</v>
      </c>
      <c r="I57" s="12">
        <v>3.8</v>
      </c>
      <c r="J57" s="12">
        <v>6.9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0.1</v>
      </c>
      <c r="V57" s="12">
        <v>0</v>
      </c>
      <c r="W57" s="12">
        <v>0.1</v>
      </c>
      <c r="X57" s="12">
        <v>4.5999999999999996</v>
      </c>
      <c r="Y57" s="12">
        <v>2</v>
      </c>
      <c r="Z57" s="12">
        <v>2.6</v>
      </c>
      <c r="AA57" s="12">
        <v>4.5</v>
      </c>
      <c r="AB57" s="12">
        <v>4.2</v>
      </c>
      <c r="AC57" s="12">
        <v>6.4</v>
      </c>
      <c r="AD57" s="12">
        <v>7.9</v>
      </c>
      <c r="AE57" s="12">
        <v>4.8</v>
      </c>
      <c r="AF57" s="12">
        <v>5.3</v>
      </c>
      <c r="AG57" s="12">
        <v>6.7</v>
      </c>
      <c r="AH57" s="12"/>
      <c r="AI57" s="10">
        <v>81893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12.4</v>
      </c>
      <c r="C3" s="12">
        <v>18.899999999999999</v>
      </c>
      <c r="D3" s="12">
        <v>25.2</v>
      </c>
      <c r="E3" s="12">
        <v>4.5</v>
      </c>
      <c r="F3" s="12">
        <v>12</v>
      </c>
      <c r="G3" s="12">
        <v>25.5</v>
      </c>
      <c r="H3" s="12">
        <v>5.8</v>
      </c>
      <c r="I3" s="12">
        <v>22.8</v>
      </c>
      <c r="J3" s="12">
        <v>23.5</v>
      </c>
      <c r="K3" s="12">
        <v>31.3</v>
      </c>
      <c r="L3" s="12">
        <v>22.6</v>
      </c>
      <c r="M3" s="12">
        <v>5.2</v>
      </c>
      <c r="N3" s="12">
        <v>10.8</v>
      </c>
      <c r="O3" s="12">
        <v>31.6</v>
      </c>
      <c r="P3" s="12">
        <v>21.3</v>
      </c>
      <c r="Q3" s="12">
        <v>14.1</v>
      </c>
      <c r="R3" s="12">
        <v>31.9</v>
      </c>
      <c r="S3" s="12">
        <v>1.5</v>
      </c>
      <c r="T3" s="12">
        <v>0.3</v>
      </c>
      <c r="U3" s="12">
        <v>0.3</v>
      </c>
      <c r="V3" s="12">
        <v>0.4</v>
      </c>
      <c r="W3" s="12">
        <v>0.5</v>
      </c>
      <c r="X3" s="12">
        <v>0.3</v>
      </c>
      <c r="Y3" s="12">
        <v>0.3</v>
      </c>
      <c r="Z3" s="12">
        <v>0.7</v>
      </c>
      <c r="AA3" s="12">
        <v>0.3</v>
      </c>
      <c r="AB3" s="12">
        <v>0.1</v>
      </c>
      <c r="AC3" s="12">
        <v>0.3</v>
      </c>
      <c r="AD3" s="12">
        <v>0.4</v>
      </c>
      <c r="AE3" s="12">
        <v>0.6</v>
      </c>
      <c r="AF3" s="12">
        <v>5</v>
      </c>
      <c r="AG3" s="12">
        <v>9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47.7</v>
      </c>
      <c r="C4" s="28">
        <f t="shared" ref="C4:AG4" si="1">SUM(C54:C57)</f>
        <v>80.3</v>
      </c>
      <c r="D4" s="28">
        <f t="shared" si="1"/>
        <v>58.9</v>
      </c>
      <c r="E4" s="28">
        <f t="shared" si="1"/>
        <v>19.3</v>
      </c>
      <c r="F4" s="28">
        <f t="shared" si="1"/>
        <v>46.1</v>
      </c>
      <c r="G4" s="28">
        <f t="shared" si="1"/>
        <v>51.2</v>
      </c>
      <c r="H4" s="28">
        <f t="shared" si="1"/>
        <v>22.6</v>
      </c>
      <c r="I4" s="28">
        <f t="shared" si="1"/>
        <v>86.1</v>
      </c>
      <c r="J4" s="28">
        <f t="shared" si="1"/>
        <v>23.700000000000003</v>
      </c>
      <c r="K4" s="28">
        <f t="shared" si="1"/>
        <v>49.9</v>
      </c>
      <c r="L4" s="28">
        <f t="shared" si="1"/>
        <v>85.2</v>
      </c>
      <c r="M4" s="28">
        <f t="shared" si="1"/>
        <v>21.099999999999998</v>
      </c>
      <c r="N4" s="28">
        <f t="shared" si="1"/>
        <v>37.299999999999997</v>
      </c>
      <c r="O4" s="28">
        <f t="shared" si="1"/>
        <v>57.900000000000006</v>
      </c>
      <c r="P4" s="28">
        <f t="shared" si="1"/>
        <v>55.800000000000004</v>
      </c>
      <c r="Q4" s="28">
        <f t="shared" si="1"/>
        <v>22.999999999999996</v>
      </c>
      <c r="R4" s="28">
        <f t="shared" si="1"/>
        <v>60.6</v>
      </c>
      <c r="S4" s="28">
        <f t="shared" si="1"/>
        <v>3.4</v>
      </c>
      <c r="T4" s="28">
        <f t="shared" si="1"/>
        <v>0.7</v>
      </c>
      <c r="U4" s="28">
        <f t="shared" si="1"/>
        <v>1.1000000000000001</v>
      </c>
      <c r="V4" s="28">
        <f t="shared" si="1"/>
        <v>0.8</v>
      </c>
      <c r="W4" s="28">
        <f t="shared" si="1"/>
        <v>1.2</v>
      </c>
      <c r="X4" s="28">
        <f t="shared" si="1"/>
        <v>0.7</v>
      </c>
      <c r="Y4" s="28">
        <f t="shared" si="1"/>
        <v>1.1000000000000001</v>
      </c>
      <c r="Z4" s="28">
        <f t="shared" si="1"/>
        <v>1.7999999999999998</v>
      </c>
      <c r="AA4" s="28">
        <f t="shared" si="1"/>
        <v>1.2</v>
      </c>
      <c r="AB4" s="28">
        <f t="shared" si="1"/>
        <v>0.7</v>
      </c>
      <c r="AC4" s="28">
        <f t="shared" si="1"/>
        <v>1.2000000000000002</v>
      </c>
      <c r="AD4" s="28">
        <f t="shared" si="1"/>
        <v>1.1000000000000001</v>
      </c>
      <c r="AE4" s="28">
        <f t="shared" si="1"/>
        <v>2.7</v>
      </c>
      <c r="AF4" s="28">
        <f t="shared" si="1"/>
        <v>9.1</v>
      </c>
      <c r="AG4" s="28">
        <f t="shared" si="1"/>
        <v>23.8</v>
      </c>
      <c r="AI4" s="9">
        <f>SUM(C4:AG4)</f>
        <v>829.60000000000014</v>
      </c>
      <c r="AJ4" s="14">
        <f>AVERAGE(C4:AG4)</f>
        <v>26.761290322580649</v>
      </c>
      <c r="AK4" s="15"/>
    </row>
    <row r="5" spans="1:40" x14ac:dyDescent="0.25">
      <c r="A5" s="11" t="s">
        <v>29</v>
      </c>
      <c r="B5" s="10">
        <f t="shared" ref="B5" si="2">$A53+B6</f>
        <v>570707</v>
      </c>
      <c r="C5" s="10">
        <f t="shared" ref="C5:AG5" si="3">$A53+C6</f>
        <v>570788</v>
      </c>
      <c r="D5" s="10">
        <f t="shared" si="3"/>
        <v>570847</v>
      </c>
      <c r="E5" s="10">
        <f t="shared" si="3"/>
        <v>41675</v>
      </c>
      <c r="F5" s="10">
        <f t="shared" si="3"/>
        <v>570913</v>
      </c>
      <c r="G5" s="10">
        <f t="shared" si="3"/>
        <v>570963</v>
      </c>
      <c r="H5" s="10">
        <f t="shared" si="3"/>
        <v>570987</v>
      </c>
      <c r="I5" s="10">
        <f t="shared" si="3"/>
        <v>571073</v>
      </c>
      <c r="J5" s="10">
        <f t="shared" si="3"/>
        <v>571096</v>
      </c>
      <c r="K5" s="10">
        <f t="shared" si="3"/>
        <v>571147</v>
      </c>
      <c r="L5" s="10">
        <f t="shared" si="3"/>
        <v>571233</v>
      </c>
      <c r="M5" s="10">
        <f t="shared" si="3"/>
        <v>571253</v>
      </c>
      <c r="N5" s="10">
        <f t="shared" si="3"/>
        <v>571291</v>
      </c>
      <c r="O5" s="10">
        <f t="shared" si="3"/>
        <v>571349</v>
      </c>
      <c r="P5" s="10">
        <f t="shared" si="3"/>
        <v>571404</v>
      </c>
      <c r="Q5" s="10">
        <f t="shared" si="3"/>
        <v>571429</v>
      </c>
      <c r="R5" s="10">
        <f t="shared" si="3"/>
        <v>571489</v>
      </c>
      <c r="S5" s="10">
        <f t="shared" si="3"/>
        <v>571492</v>
      </c>
      <c r="T5" s="10">
        <f t="shared" si="3"/>
        <v>571492</v>
      </c>
      <c r="U5" s="10">
        <f t="shared" si="3"/>
        <v>41675</v>
      </c>
      <c r="V5" s="10">
        <f t="shared" si="3"/>
        <v>41675</v>
      </c>
      <c r="W5" s="10">
        <f t="shared" si="3"/>
        <v>571496</v>
      </c>
      <c r="X5" s="10">
        <f t="shared" si="3"/>
        <v>41675</v>
      </c>
      <c r="Y5" s="10">
        <f t="shared" si="3"/>
        <v>41675</v>
      </c>
      <c r="Z5" s="10">
        <f t="shared" si="3"/>
        <v>571500</v>
      </c>
      <c r="AA5" s="10">
        <f t="shared" si="3"/>
        <v>41675</v>
      </c>
      <c r="AB5" s="10">
        <f t="shared" si="3"/>
        <v>41675</v>
      </c>
      <c r="AC5" s="10">
        <f t="shared" si="3"/>
        <v>41675</v>
      </c>
      <c r="AD5" s="10">
        <f t="shared" si="3"/>
        <v>41675</v>
      </c>
      <c r="AE5" s="10">
        <f t="shared" si="3"/>
        <v>571508</v>
      </c>
      <c r="AF5" s="10">
        <f t="shared" si="3"/>
        <v>571517</v>
      </c>
      <c r="AG5" s="10">
        <f t="shared" si="3"/>
        <v>571541</v>
      </c>
      <c r="AI5" s="10">
        <f>MAX(C5:AG5)-B5</f>
        <v>834</v>
      </c>
    </row>
    <row r="6" spans="1:40" s="19" customFormat="1" x14ac:dyDescent="0.25">
      <c r="B6" s="24">
        <v>529032</v>
      </c>
      <c r="C6" s="10">
        <v>529113</v>
      </c>
      <c r="D6" s="24">
        <v>529172</v>
      </c>
      <c r="E6" s="24"/>
      <c r="F6" s="24">
        <v>529238</v>
      </c>
      <c r="G6" s="24">
        <v>529288</v>
      </c>
      <c r="H6" s="24">
        <v>529312</v>
      </c>
      <c r="I6" s="24">
        <v>529398</v>
      </c>
      <c r="J6" s="24">
        <v>529421</v>
      </c>
      <c r="K6" s="24">
        <v>529472</v>
      </c>
      <c r="L6" s="24">
        <v>529558</v>
      </c>
      <c r="M6" s="24">
        <v>529578</v>
      </c>
      <c r="N6" s="24">
        <v>529616</v>
      </c>
      <c r="O6" s="24">
        <v>529674</v>
      </c>
      <c r="P6" s="24">
        <v>529729</v>
      </c>
      <c r="Q6" s="24">
        <v>529754</v>
      </c>
      <c r="R6" s="24">
        <v>529814</v>
      </c>
      <c r="S6" s="24">
        <v>529817</v>
      </c>
      <c r="T6" s="24">
        <v>529817</v>
      </c>
      <c r="U6" s="24"/>
      <c r="V6" s="24"/>
      <c r="W6" s="24">
        <v>529821</v>
      </c>
      <c r="X6" s="24"/>
      <c r="Y6" s="24"/>
      <c r="Z6" s="24">
        <v>529825</v>
      </c>
      <c r="AA6" s="24"/>
      <c r="AB6" s="30"/>
      <c r="AC6" s="30"/>
      <c r="AD6" s="30"/>
      <c r="AE6" s="24">
        <v>529833</v>
      </c>
      <c r="AF6" s="24">
        <v>529842</v>
      </c>
      <c r="AG6" s="24">
        <v>529866</v>
      </c>
      <c r="AI6" s="10"/>
      <c r="AJ6" s="20"/>
    </row>
    <row r="7" spans="1:40" x14ac:dyDescent="0.25">
      <c r="C7" s="31">
        <f>SUM($C4:C4) - (C6-$B6)</f>
        <v>-0.70000000000000284</v>
      </c>
      <c r="D7" s="31">
        <f>SUM($C4:D4) - (D6-$B6)</f>
        <v>-0.80000000000001137</v>
      </c>
      <c r="E7" s="31">
        <f>SUM($C4:E4) - (E6-$B6)</f>
        <v>529190.5</v>
      </c>
      <c r="F7" s="31">
        <f>SUM($C4:F4) - (F6-$B6)</f>
        <v>-1.4000000000000057</v>
      </c>
      <c r="G7" s="31">
        <f>SUM($C4:G4) - (G6-$B6)</f>
        <v>-0.19999999999998863</v>
      </c>
      <c r="H7" s="31">
        <f>SUM($C4:H4) - (H6-$B6)</f>
        <v>-1.5999999999999659</v>
      </c>
      <c r="I7" s="31">
        <f>SUM($C4:I4) - (I6-$B6)</f>
        <v>-1.5</v>
      </c>
      <c r="J7" s="31">
        <f>SUM($C4:J4) - (J6-$B6)</f>
        <v>-0.80000000000001137</v>
      </c>
      <c r="K7" s="31">
        <f>SUM($C4:K4) - (K6-$B6)</f>
        <v>-1.9000000000000341</v>
      </c>
      <c r="L7" s="31">
        <f>SUM($C4:L4) - (L6-$B6)</f>
        <v>-2.7000000000000455</v>
      </c>
      <c r="M7" s="31">
        <f>SUM($C4:M4) - (M6-$B6)</f>
        <v>-1.6000000000000227</v>
      </c>
      <c r="N7" s="31">
        <f>SUM($C4:N4) - (N6-$B6)</f>
        <v>-2.3000000000000682</v>
      </c>
      <c r="O7" s="31">
        <f>SUM($C4:O4) - (O6-$B6)</f>
        <v>-2.4000000000000909</v>
      </c>
      <c r="P7" s="31">
        <f>SUM($C4:P4) - (P6-$B6)</f>
        <v>-1.6000000000001364</v>
      </c>
      <c r="Q7" s="31">
        <f>SUM($C4:Q4) - (Q6-$B6)</f>
        <v>-3.6000000000001364</v>
      </c>
      <c r="R7" s="31">
        <f>SUM($C4:R4) - (R6-$B6)</f>
        <v>-3.0000000000001137</v>
      </c>
      <c r="S7" s="31">
        <f>SUM($C4:S4) - (S6-$B6)</f>
        <v>-2.6000000000001364</v>
      </c>
      <c r="T7" s="31">
        <f>SUM($C4:T4) - (T6-$B6)</f>
        <v>-1.9000000000000909</v>
      </c>
      <c r="U7" s="31">
        <f>SUM($C4:U4) - (U6-$B6)</f>
        <v>529816.19999999995</v>
      </c>
      <c r="V7" s="31">
        <f>SUM($C4:V4) - (V6-$B6)</f>
        <v>529817</v>
      </c>
      <c r="W7" s="31">
        <f>SUM($C4:W4) - (W6-$B6)</f>
        <v>-2.8000000000000682</v>
      </c>
      <c r="X7" s="31">
        <f>SUM($C4:X4) - (X6-$B6)</f>
        <v>529818.9</v>
      </c>
      <c r="Y7" s="31">
        <f>SUM($C4:Y4) - (Y6-$B6)</f>
        <v>529820</v>
      </c>
      <c r="Z7" s="31">
        <f>SUM($C4:Z4) - (Z6-$B6)</f>
        <v>-3.2000000000000455</v>
      </c>
      <c r="AA7" s="31">
        <f>SUM($C4:AA4) - (AA6-$B6)</f>
        <v>529823</v>
      </c>
      <c r="AB7" s="31">
        <f>SUM($C4:AB4) - (AB6-$B6)</f>
        <v>529823.69999999995</v>
      </c>
      <c r="AC7" s="31">
        <f>SUM($C4:AC4) - (AC6-$B6)</f>
        <v>529824.9</v>
      </c>
      <c r="AD7" s="31">
        <f>SUM($C4:AD4) - (AD6-$B6)</f>
        <v>529826</v>
      </c>
      <c r="AE7" s="31">
        <f>SUM($C4:AE4) - (AE6-$B6)</f>
        <v>-4.2999999999998408</v>
      </c>
      <c r="AF7" s="31">
        <f>SUM($C4:AF4) - (AF6-$B6)</f>
        <v>-4.1999999999998181</v>
      </c>
      <c r="AG7" s="31">
        <f>SUM($C4:AG4) - (AG6-$B6)</f>
        <v>-4.3999999999998636</v>
      </c>
      <c r="AI7" s="10"/>
      <c r="AJ7" s="16"/>
    </row>
    <row r="8" spans="1:40" x14ac:dyDescent="0.25">
      <c r="A8" s="11" t="s">
        <v>27</v>
      </c>
      <c r="B8" s="10">
        <v>488814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489555</v>
      </c>
      <c r="AI8" s="10">
        <f>MAX(C8:AG8)-B8</f>
        <v>741</v>
      </c>
    </row>
    <row r="9" spans="1:40" x14ac:dyDescent="0.25">
      <c r="A9" s="18" t="s">
        <v>37</v>
      </c>
      <c r="B9" s="10">
        <v>81893</v>
      </c>
      <c r="AG9" s="10">
        <f>AI57</f>
        <v>81987</v>
      </c>
      <c r="AI9" s="10">
        <f>MAX(C9:AG9)-B9</f>
        <v>94</v>
      </c>
    </row>
    <row r="10" spans="1:40" x14ac:dyDescent="0.25">
      <c r="AI10" s="10">
        <f>SUM(AI8:AI9)</f>
        <v>835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13</v>
      </c>
      <c r="C54" s="12">
        <v>24.4</v>
      </c>
      <c r="D54" s="12">
        <v>17.5</v>
      </c>
      <c r="E54" s="12">
        <v>4.5</v>
      </c>
      <c r="F54" s="12">
        <v>12.4</v>
      </c>
      <c r="G54" s="12">
        <v>14.2</v>
      </c>
      <c r="H54" s="12">
        <v>5.7</v>
      </c>
      <c r="I54" s="12">
        <v>26.7</v>
      </c>
      <c r="J54" s="12">
        <v>6.1</v>
      </c>
      <c r="K54" s="12">
        <v>13.8</v>
      </c>
      <c r="L54" s="12">
        <v>25.9</v>
      </c>
      <c r="M54" s="12">
        <v>5.3</v>
      </c>
      <c r="N54" s="12">
        <v>9.9</v>
      </c>
      <c r="O54" s="12">
        <v>17</v>
      </c>
      <c r="P54" s="12">
        <v>15.5</v>
      </c>
      <c r="Q54" s="12">
        <v>6.1</v>
      </c>
      <c r="R54" s="12">
        <v>17.600000000000001</v>
      </c>
      <c r="S54" s="12">
        <v>0.5</v>
      </c>
      <c r="T54" s="12">
        <v>0</v>
      </c>
      <c r="U54" s="12">
        <v>0</v>
      </c>
      <c r="V54" s="12">
        <v>0</v>
      </c>
      <c r="W54" s="12">
        <v>0.1</v>
      </c>
      <c r="X54" s="12">
        <v>0</v>
      </c>
      <c r="Y54" s="12">
        <v>0</v>
      </c>
      <c r="Z54" s="12">
        <v>0.2</v>
      </c>
      <c r="AA54" s="12">
        <v>0.1</v>
      </c>
      <c r="AB54" s="12">
        <v>0</v>
      </c>
      <c r="AC54" s="12">
        <v>0</v>
      </c>
      <c r="AD54" s="12">
        <v>0.1</v>
      </c>
      <c r="AE54" s="12">
        <v>0.4</v>
      </c>
      <c r="AF54" s="12">
        <v>3.6</v>
      </c>
      <c r="AG54" s="12">
        <v>7.5</v>
      </c>
      <c r="AH54" s="12"/>
      <c r="AI54" s="10">
        <v>126108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14.1</v>
      </c>
      <c r="C55" s="12">
        <v>25.6</v>
      </c>
      <c r="D55" s="12">
        <v>18.5</v>
      </c>
      <c r="E55" s="12">
        <v>5.4</v>
      </c>
      <c r="F55" s="12">
        <v>13.4</v>
      </c>
      <c r="G55" s="12">
        <v>15.3</v>
      </c>
      <c r="H55" s="12">
        <v>6.7</v>
      </c>
      <c r="I55" s="12">
        <v>27.6</v>
      </c>
      <c r="J55" s="12">
        <v>7</v>
      </c>
      <c r="K55" s="12">
        <v>14.8</v>
      </c>
      <c r="L55" s="12">
        <v>27</v>
      </c>
      <c r="M55" s="12">
        <v>6.2</v>
      </c>
      <c r="N55" s="12">
        <v>10.9</v>
      </c>
      <c r="O55" s="12">
        <v>17.899999999999999</v>
      </c>
      <c r="P55" s="12">
        <v>16.5</v>
      </c>
      <c r="Q55" s="12">
        <v>7.3</v>
      </c>
      <c r="R55" s="12">
        <v>18.600000000000001</v>
      </c>
      <c r="S55" s="12">
        <v>1.1000000000000001</v>
      </c>
      <c r="T55" s="12">
        <v>0.2</v>
      </c>
      <c r="U55" s="12">
        <v>0.5</v>
      </c>
      <c r="V55" s="12">
        <v>0.3</v>
      </c>
      <c r="W55" s="12">
        <v>0.5</v>
      </c>
      <c r="X55" s="12">
        <v>0.2</v>
      </c>
      <c r="Y55" s="12">
        <v>0.4</v>
      </c>
      <c r="Z55" s="12">
        <v>0.7</v>
      </c>
      <c r="AA55" s="12">
        <v>0.4</v>
      </c>
      <c r="AB55" s="12">
        <v>0</v>
      </c>
      <c r="AC55" s="12">
        <v>0.4</v>
      </c>
      <c r="AD55" s="12">
        <v>0.3</v>
      </c>
      <c r="AE55" s="12">
        <v>0.8</v>
      </c>
      <c r="AF55" s="12">
        <v>1.4</v>
      </c>
      <c r="AG55" s="12">
        <v>2.1</v>
      </c>
      <c r="AH55" s="12"/>
      <c r="AI55" s="10">
        <v>165540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13.9</v>
      </c>
      <c r="C56" s="12">
        <v>23.7</v>
      </c>
      <c r="D56" s="12">
        <v>17.899999999999999</v>
      </c>
      <c r="E56" s="12">
        <v>5.4</v>
      </c>
      <c r="F56" s="12">
        <v>13.2</v>
      </c>
      <c r="G56" s="12">
        <v>14.6</v>
      </c>
      <c r="H56" s="12">
        <v>6.6</v>
      </c>
      <c r="I56" s="12">
        <v>25.3</v>
      </c>
      <c r="J56" s="12">
        <v>7</v>
      </c>
      <c r="K56" s="12">
        <v>14.7</v>
      </c>
      <c r="L56" s="12">
        <v>25.5</v>
      </c>
      <c r="M56" s="12">
        <v>6.2</v>
      </c>
      <c r="N56" s="12">
        <v>10.7</v>
      </c>
      <c r="O56" s="12">
        <v>16.3</v>
      </c>
      <c r="P56" s="12">
        <v>16.100000000000001</v>
      </c>
      <c r="Q56" s="12">
        <v>6.4</v>
      </c>
      <c r="R56" s="12">
        <v>17.399999999999999</v>
      </c>
      <c r="S56" s="12">
        <v>1.2</v>
      </c>
      <c r="T56" s="12">
        <v>0.5</v>
      </c>
      <c r="U56" s="12">
        <v>0.6</v>
      </c>
      <c r="V56" s="12">
        <v>0.5</v>
      </c>
      <c r="W56" s="12">
        <v>0.6</v>
      </c>
      <c r="X56" s="12">
        <v>0.5</v>
      </c>
      <c r="Y56" s="12">
        <v>0.7</v>
      </c>
      <c r="Z56" s="12">
        <v>0.9</v>
      </c>
      <c r="AA56" s="12">
        <v>0.7</v>
      </c>
      <c r="AB56" s="12">
        <v>0.7</v>
      </c>
      <c r="AC56" s="12">
        <v>0.8</v>
      </c>
      <c r="AD56" s="12">
        <v>0.7</v>
      </c>
      <c r="AE56" s="12">
        <v>1.5</v>
      </c>
      <c r="AF56" s="12">
        <v>3.5</v>
      </c>
      <c r="AG56" s="12">
        <v>13.5</v>
      </c>
      <c r="AH56" s="12"/>
      <c r="AI56" s="10">
        <v>156232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6.7</v>
      </c>
      <c r="C57" s="12">
        <v>6.6</v>
      </c>
      <c r="D57" s="12">
        <v>5</v>
      </c>
      <c r="E57" s="12">
        <v>4</v>
      </c>
      <c r="F57" s="12">
        <v>7.1</v>
      </c>
      <c r="G57" s="12">
        <v>7.1</v>
      </c>
      <c r="H57" s="12">
        <v>3.6</v>
      </c>
      <c r="I57" s="12">
        <v>6.5</v>
      </c>
      <c r="J57" s="12">
        <v>3.6</v>
      </c>
      <c r="K57" s="12">
        <v>6.6</v>
      </c>
      <c r="L57" s="12">
        <v>6.8</v>
      </c>
      <c r="M57" s="12">
        <v>3.4</v>
      </c>
      <c r="N57" s="12">
        <v>5.8</v>
      </c>
      <c r="O57" s="12">
        <v>6.7</v>
      </c>
      <c r="P57" s="12">
        <v>7.7</v>
      </c>
      <c r="Q57" s="12">
        <v>3.2</v>
      </c>
      <c r="R57" s="12">
        <v>7</v>
      </c>
      <c r="S57" s="12">
        <v>0.6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0.6</v>
      </c>
      <c r="AG57" s="12">
        <v>0.7</v>
      </c>
      <c r="AH57" s="12"/>
      <c r="AI57" s="10">
        <v>81987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9</v>
      </c>
      <c r="C3" s="12">
        <v>15.8</v>
      </c>
      <c r="D3" s="12">
        <v>31.7</v>
      </c>
      <c r="E3" s="12">
        <v>27.8</v>
      </c>
      <c r="F3" s="12">
        <v>11.7</v>
      </c>
      <c r="G3" s="12">
        <v>32.700000000000003</v>
      </c>
      <c r="H3" s="12">
        <v>33.299999999999997</v>
      </c>
      <c r="I3" s="12">
        <v>28.4</v>
      </c>
      <c r="J3" s="12">
        <v>33.6</v>
      </c>
      <c r="K3" s="12">
        <v>27.9</v>
      </c>
      <c r="L3" s="12">
        <v>28.5</v>
      </c>
      <c r="M3" s="12">
        <v>29.5</v>
      </c>
      <c r="N3" s="12">
        <v>28.8</v>
      </c>
      <c r="O3" s="12">
        <v>29.2</v>
      </c>
      <c r="P3" s="12">
        <v>29.6</v>
      </c>
      <c r="Q3" s="12">
        <v>29.5</v>
      </c>
      <c r="R3" s="12">
        <v>31.1</v>
      </c>
      <c r="S3" s="12">
        <v>40.299999999999997</v>
      </c>
      <c r="T3" s="12">
        <v>30.3</v>
      </c>
      <c r="U3" s="12">
        <v>34.799999999999997</v>
      </c>
      <c r="V3" s="12">
        <v>30</v>
      </c>
      <c r="W3" s="12">
        <v>30.5</v>
      </c>
      <c r="X3" s="12">
        <v>28.1</v>
      </c>
      <c r="Y3" s="12">
        <v>34</v>
      </c>
      <c r="Z3" s="12">
        <v>34.200000000000003</v>
      </c>
      <c r="AA3" s="12">
        <v>32.700000000000003</v>
      </c>
      <c r="AB3" s="12">
        <v>41</v>
      </c>
      <c r="AC3" s="12">
        <v>14.2</v>
      </c>
      <c r="AD3" s="12">
        <v>39.4</v>
      </c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23.8</v>
      </c>
      <c r="C4" s="28">
        <f t="shared" ref="C4:AG4" si="1">SUM(C54:C57)</f>
        <v>64.599999999999994</v>
      </c>
      <c r="D4" s="28">
        <f t="shared" si="1"/>
        <v>141.80000000000001</v>
      </c>
      <c r="E4" s="28">
        <f t="shared" si="1"/>
        <v>114</v>
      </c>
      <c r="F4" s="28">
        <f t="shared" si="1"/>
        <v>33.800000000000004</v>
      </c>
      <c r="G4" s="28">
        <f t="shared" si="1"/>
        <v>64.5</v>
      </c>
      <c r="H4" s="28">
        <f t="shared" si="1"/>
        <v>80.099999999999994</v>
      </c>
      <c r="I4" s="28">
        <f t="shared" si="1"/>
        <v>148.30000000000001</v>
      </c>
      <c r="J4" s="28">
        <f t="shared" si="1"/>
        <v>97.9</v>
      </c>
      <c r="K4" s="28">
        <f t="shared" si="1"/>
        <v>146.1</v>
      </c>
      <c r="L4" s="28">
        <f t="shared" si="1"/>
        <v>147.79999999999998</v>
      </c>
      <c r="M4" s="28">
        <f t="shared" si="1"/>
        <v>149.80000000000001</v>
      </c>
      <c r="N4" s="28">
        <f t="shared" si="1"/>
        <v>154.30000000000001</v>
      </c>
      <c r="O4" s="28">
        <f t="shared" si="1"/>
        <v>157.6</v>
      </c>
      <c r="P4" s="28">
        <f t="shared" si="1"/>
        <v>160.6</v>
      </c>
      <c r="Q4" s="28">
        <f t="shared" si="1"/>
        <v>160.89999999999998</v>
      </c>
      <c r="R4" s="28">
        <f t="shared" si="1"/>
        <v>149.5</v>
      </c>
      <c r="S4" s="28">
        <f t="shared" si="1"/>
        <v>104.7</v>
      </c>
      <c r="T4" s="28">
        <f t="shared" si="1"/>
        <v>160.69999999999999</v>
      </c>
      <c r="U4" s="28">
        <f t="shared" si="1"/>
        <v>143.6</v>
      </c>
      <c r="V4" s="28">
        <f t="shared" si="1"/>
        <v>168.2</v>
      </c>
      <c r="W4" s="28">
        <f t="shared" si="1"/>
        <v>163.4</v>
      </c>
      <c r="X4" s="28">
        <f t="shared" si="1"/>
        <v>123.2</v>
      </c>
      <c r="Y4" s="28">
        <f t="shared" si="1"/>
        <v>145.80000000000001</v>
      </c>
      <c r="Z4" s="28">
        <f t="shared" si="1"/>
        <v>165.6</v>
      </c>
      <c r="AA4" s="28">
        <f t="shared" si="1"/>
        <v>68.5</v>
      </c>
      <c r="AB4" s="28">
        <f t="shared" si="1"/>
        <v>133.6</v>
      </c>
      <c r="AC4" s="28">
        <f t="shared" si="1"/>
        <v>71.599999999999994</v>
      </c>
      <c r="AD4" s="28">
        <f t="shared" si="1"/>
        <v>136.4</v>
      </c>
      <c r="AE4" s="28">
        <f t="shared" si="1"/>
        <v>0</v>
      </c>
      <c r="AF4" s="28">
        <f t="shared" si="1"/>
        <v>0</v>
      </c>
      <c r="AG4" s="28">
        <f t="shared" si="1"/>
        <v>0</v>
      </c>
      <c r="AI4" s="9">
        <f>SUM(C4:AG4)</f>
        <v>3556.8999999999987</v>
      </c>
      <c r="AJ4" s="14">
        <f>AVERAGE(C4:AG4)</f>
        <v>114.73870967741931</v>
      </c>
      <c r="AK4" s="15"/>
    </row>
    <row r="5" spans="1:40" x14ac:dyDescent="0.25">
      <c r="A5" s="11" t="s">
        <v>29</v>
      </c>
      <c r="B5" s="10">
        <f t="shared" ref="B5" si="2">$A53+B6</f>
        <v>571541</v>
      </c>
      <c r="C5" s="10">
        <f t="shared" ref="C5:AG5" si="3">$A53+C6</f>
        <v>571605</v>
      </c>
      <c r="D5" s="10">
        <f t="shared" si="3"/>
        <v>571748</v>
      </c>
      <c r="E5" s="10">
        <f t="shared" si="3"/>
        <v>571861</v>
      </c>
      <c r="F5" s="10">
        <f t="shared" si="3"/>
        <v>571895</v>
      </c>
      <c r="G5" s="10">
        <f t="shared" si="3"/>
        <v>571961</v>
      </c>
      <c r="H5" s="10">
        <f t="shared" si="3"/>
        <v>572041</v>
      </c>
      <c r="I5" s="10">
        <f t="shared" si="3"/>
        <v>572189</v>
      </c>
      <c r="J5" s="10">
        <f t="shared" si="3"/>
        <v>572287</v>
      </c>
      <c r="K5" s="10">
        <f t="shared" si="3"/>
        <v>572434</v>
      </c>
      <c r="L5" s="10">
        <f t="shared" si="3"/>
        <v>572582</v>
      </c>
      <c r="M5" s="10">
        <f t="shared" si="3"/>
        <v>572731</v>
      </c>
      <c r="N5" s="10">
        <f t="shared" si="3"/>
        <v>572886</v>
      </c>
      <c r="O5" s="10">
        <f t="shared" si="3"/>
        <v>573043</v>
      </c>
      <c r="P5" s="10">
        <f t="shared" si="3"/>
        <v>573205</v>
      </c>
      <c r="Q5" s="10">
        <f t="shared" si="3"/>
        <v>573365</v>
      </c>
      <c r="R5" s="10">
        <f t="shared" si="3"/>
        <v>573514</v>
      </c>
      <c r="S5" s="10">
        <f t="shared" si="3"/>
        <v>573618</v>
      </c>
      <c r="T5" s="10">
        <f t="shared" si="3"/>
        <v>573781</v>
      </c>
      <c r="U5" s="10">
        <f t="shared" si="3"/>
        <v>573924</v>
      </c>
      <c r="V5" s="10">
        <f t="shared" si="3"/>
        <v>574093</v>
      </c>
      <c r="W5" s="10">
        <f t="shared" si="3"/>
        <v>574257</v>
      </c>
      <c r="X5" s="10">
        <f t="shared" si="3"/>
        <v>574379</v>
      </c>
      <c r="Y5" s="10">
        <f t="shared" si="3"/>
        <v>574525</v>
      </c>
      <c r="Z5" s="10">
        <f t="shared" si="3"/>
        <v>574691</v>
      </c>
      <c r="AA5" s="10">
        <f t="shared" si="3"/>
        <v>574759</v>
      </c>
      <c r="AB5" s="10">
        <f t="shared" si="3"/>
        <v>574893</v>
      </c>
      <c r="AC5" s="10">
        <f t="shared" si="3"/>
        <v>574965</v>
      </c>
      <c r="AD5" s="10">
        <f t="shared" si="3"/>
        <v>575102</v>
      </c>
      <c r="AE5" s="10">
        <f t="shared" si="3"/>
        <v>41675</v>
      </c>
      <c r="AF5" s="10">
        <f t="shared" si="3"/>
        <v>41675</v>
      </c>
      <c r="AG5" s="10">
        <f t="shared" si="3"/>
        <v>41675</v>
      </c>
      <c r="AI5" s="10">
        <f>MAX(C5:AG5)-B5</f>
        <v>3561</v>
      </c>
    </row>
    <row r="6" spans="1:40" s="19" customFormat="1" x14ac:dyDescent="0.25">
      <c r="B6" s="24">
        <v>529866</v>
      </c>
      <c r="C6" s="10">
        <v>529930</v>
      </c>
      <c r="D6" s="24">
        <v>530073</v>
      </c>
      <c r="E6" s="24">
        <v>530186</v>
      </c>
      <c r="F6" s="24">
        <v>530220</v>
      </c>
      <c r="G6" s="24">
        <v>530286</v>
      </c>
      <c r="H6" s="24">
        <v>530366</v>
      </c>
      <c r="I6" s="24">
        <v>530514</v>
      </c>
      <c r="J6" s="24">
        <v>530612</v>
      </c>
      <c r="K6" s="24">
        <v>530759</v>
      </c>
      <c r="L6" s="24">
        <v>530907</v>
      </c>
      <c r="M6" s="24">
        <v>531056</v>
      </c>
      <c r="N6" s="24">
        <v>531211</v>
      </c>
      <c r="O6" s="24">
        <v>531368</v>
      </c>
      <c r="P6" s="24">
        <v>531530</v>
      </c>
      <c r="Q6" s="24">
        <v>531690</v>
      </c>
      <c r="R6" s="24">
        <v>531839</v>
      </c>
      <c r="S6" s="24">
        <v>531943</v>
      </c>
      <c r="T6" s="24">
        <v>532106</v>
      </c>
      <c r="U6" s="24">
        <v>532249</v>
      </c>
      <c r="V6" s="24">
        <v>532418</v>
      </c>
      <c r="W6" s="24">
        <v>532582</v>
      </c>
      <c r="X6" s="24">
        <v>532704</v>
      </c>
      <c r="Y6" s="24">
        <v>532850</v>
      </c>
      <c r="Z6" s="24">
        <v>533016</v>
      </c>
      <c r="AA6" s="24">
        <v>533084</v>
      </c>
      <c r="AB6" s="30">
        <v>533218</v>
      </c>
      <c r="AC6" s="30">
        <v>533290</v>
      </c>
      <c r="AD6" s="30">
        <v>533427</v>
      </c>
      <c r="AE6" s="24"/>
      <c r="AF6" s="24"/>
      <c r="AG6" s="24"/>
      <c r="AI6" s="10"/>
      <c r="AJ6" s="20"/>
    </row>
    <row r="7" spans="1:40" x14ac:dyDescent="0.25">
      <c r="C7" s="31">
        <f>SUM($C4:C4) - (C6-$B6)</f>
        <v>0.59999999999999432</v>
      </c>
      <c r="D7" s="31">
        <f>SUM($C4:D4) - (D6-$B6)</f>
        <v>-0.59999999999999432</v>
      </c>
      <c r="E7" s="31">
        <f>SUM($C4:E4) - (E6-$B6)</f>
        <v>0.39999999999997726</v>
      </c>
      <c r="F7" s="31">
        <f>SUM($C4:F4) - (F6-$B6)</f>
        <v>0.19999999999998863</v>
      </c>
      <c r="G7" s="31">
        <f>SUM($C4:G4) - (G6-$B6)</f>
        <v>-1.3000000000000114</v>
      </c>
      <c r="H7" s="31">
        <f>SUM($C4:H4) - (H6-$B6)</f>
        <v>-1.2000000000000455</v>
      </c>
      <c r="I7" s="31">
        <f>SUM($C4:I4) - (I6-$B6)</f>
        <v>-0.90000000000009095</v>
      </c>
      <c r="J7" s="31">
        <f>SUM($C4:J4) - (J6-$B6)</f>
        <v>-1.0000000000001137</v>
      </c>
      <c r="K7" s="31">
        <f>SUM($C4:K4) - (K6-$B6)</f>
        <v>-1.9000000000000909</v>
      </c>
      <c r="L7" s="31">
        <f>SUM($C4:L4) - (L6-$B6)</f>
        <v>-2.1000000000001364</v>
      </c>
      <c r="M7" s="31">
        <f>SUM($C4:M4) - (M6-$B6)</f>
        <v>-1.3000000000001819</v>
      </c>
      <c r="N7" s="31">
        <f>SUM($C4:N4) - (N6-$B6)</f>
        <v>-2.0000000000002274</v>
      </c>
      <c r="O7" s="31">
        <f>SUM($C4:O4) - (O6-$B6)</f>
        <v>-1.4000000000003183</v>
      </c>
      <c r="P7" s="31">
        <f>SUM($C4:P4) - (P6-$B6)</f>
        <v>-2.8000000000004093</v>
      </c>
      <c r="Q7" s="31">
        <f>SUM($C4:Q4) - (Q6-$B6)</f>
        <v>-1.9000000000005457</v>
      </c>
      <c r="R7" s="31">
        <f>SUM($C4:R4) - (R6-$B6)</f>
        <v>-1.4000000000005457</v>
      </c>
      <c r="S7" s="31">
        <f>SUM($C4:S4) - (S6-$B6)</f>
        <v>-0.7000000000007276</v>
      </c>
      <c r="T7" s="31">
        <f>SUM($C4:T4) - (T6-$B6)</f>
        <v>-3.0000000000009095</v>
      </c>
      <c r="U7" s="31">
        <f>SUM($C4:U4) - (U6-$B6)</f>
        <v>-2.4000000000010004</v>
      </c>
      <c r="V7" s="31">
        <f>SUM($C4:V4) - (V6-$B6)</f>
        <v>-3.2000000000011823</v>
      </c>
      <c r="W7" s="31">
        <f>SUM($C4:W4) - (W6-$B6)</f>
        <v>-3.8000000000010914</v>
      </c>
      <c r="X7" s="31">
        <f>SUM($C4:X4) - (X6-$B6)</f>
        <v>-2.6000000000012733</v>
      </c>
      <c r="Y7" s="31">
        <f>SUM($C4:Y4) - (Y6-$B6)</f>
        <v>-2.8000000000010914</v>
      </c>
      <c r="Z7" s="31">
        <f>SUM($C4:Z4) - (Z6-$B6)</f>
        <v>-3.2000000000011823</v>
      </c>
      <c r="AA7" s="31">
        <f>SUM($C4:AA4) - (AA6-$B6)</f>
        <v>-2.7000000000011823</v>
      </c>
      <c r="AB7" s="31">
        <f>SUM($C4:AB4) - (AB6-$B6)</f>
        <v>-3.1000000000012733</v>
      </c>
      <c r="AC7" s="31">
        <f>SUM($C4:AC4) - (AC6-$B6)</f>
        <v>-3.5000000000013642</v>
      </c>
      <c r="AD7" s="31">
        <f>SUM($C4:AD4) - (AD6-$B6)</f>
        <v>-4.1000000000012733</v>
      </c>
      <c r="AE7" s="31">
        <f>SUM($C4:AE4) - (AE6-$B6)</f>
        <v>533422.9</v>
      </c>
      <c r="AF7" s="31">
        <f>SUM($C4:AF4) - (AF6-$B6)</f>
        <v>533422.9</v>
      </c>
      <c r="AG7" s="31">
        <f>SUM($C4:AG4) - (AG6-$B6)</f>
        <v>533422.9</v>
      </c>
      <c r="AI7" s="10"/>
      <c r="AJ7" s="16"/>
    </row>
    <row r="8" spans="1:40" x14ac:dyDescent="0.25">
      <c r="A8" s="11" t="s">
        <v>27</v>
      </c>
      <c r="B8" s="10">
        <v>489555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492667</v>
      </c>
      <c r="AI8" s="10">
        <f>MAX(C8:AG8)-B8</f>
        <v>3112</v>
      </c>
    </row>
    <row r="9" spans="1:40" x14ac:dyDescent="0.25">
      <c r="A9" s="18" t="s">
        <v>37</v>
      </c>
      <c r="B9" s="10">
        <v>81987</v>
      </c>
      <c r="AG9" s="10">
        <f>AI57</f>
        <v>82435</v>
      </c>
      <c r="AI9" s="10">
        <f>MAX(C9:AG9)-B9</f>
        <v>448</v>
      </c>
    </row>
    <row r="10" spans="1:40" x14ac:dyDescent="0.25">
      <c r="AI10" s="10">
        <f>SUM(AI8:AI9)</f>
        <v>3560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7.5</v>
      </c>
      <c r="C54" s="12">
        <v>22</v>
      </c>
      <c r="D54" s="12">
        <v>43.1</v>
      </c>
      <c r="E54" s="12">
        <v>33.4</v>
      </c>
      <c r="F54" s="12">
        <v>8.8000000000000007</v>
      </c>
      <c r="G54" s="12">
        <v>17.399999999999999</v>
      </c>
      <c r="H54" s="12">
        <v>22.5</v>
      </c>
      <c r="I54" s="12">
        <v>45.3</v>
      </c>
      <c r="J54" s="12">
        <v>29.3</v>
      </c>
      <c r="K54" s="12">
        <v>44.1</v>
      </c>
      <c r="L54" s="12">
        <v>44.3</v>
      </c>
      <c r="M54" s="12">
        <v>45.2</v>
      </c>
      <c r="N54" s="12">
        <v>46.2</v>
      </c>
      <c r="O54" s="12">
        <v>47.5</v>
      </c>
      <c r="P54" s="12">
        <v>48.5</v>
      </c>
      <c r="Q54" s="12">
        <v>48.3</v>
      </c>
      <c r="R54" s="12">
        <v>43.6</v>
      </c>
      <c r="S54" s="12">
        <v>30</v>
      </c>
      <c r="T54" s="12">
        <v>48.2</v>
      </c>
      <c r="U54" s="12">
        <v>42.4</v>
      </c>
      <c r="V54" s="12">
        <v>50.4</v>
      </c>
      <c r="W54" s="12">
        <v>48.1</v>
      </c>
      <c r="X54" s="12">
        <v>34.200000000000003</v>
      </c>
      <c r="Y54" s="12">
        <v>41.5</v>
      </c>
      <c r="Z54" s="12">
        <v>48.3</v>
      </c>
      <c r="AA54" s="12">
        <v>18.7</v>
      </c>
      <c r="AB54" s="12">
        <v>38</v>
      </c>
      <c r="AC54" s="12">
        <v>19.3</v>
      </c>
      <c r="AD54" s="12">
        <v>40.6</v>
      </c>
      <c r="AE54" s="12"/>
      <c r="AF54" s="12"/>
      <c r="AG54" s="12"/>
      <c r="AH54" s="12"/>
      <c r="AI54" s="10">
        <v>127157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2.1</v>
      </c>
      <c r="C55" s="12">
        <v>13.5</v>
      </c>
      <c r="D55" s="12">
        <v>43.8</v>
      </c>
      <c r="E55" s="12">
        <v>34.299999999999997</v>
      </c>
      <c r="F55" s="12">
        <v>9.9</v>
      </c>
      <c r="G55" s="12">
        <v>18.3</v>
      </c>
      <c r="H55" s="12">
        <v>23.5</v>
      </c>
      <c r="I55" s="12">
        <v>45.7</v>
      </c>
      <c r="J55" s="12">
        <v>29.9</v>
      </c>
      <c r="K55" s="12">
        <v>44.7</v>
      </c>
      <c r="L55" s="12">
        <v>45</v>
      </c>
      <c r="M55" s="12">
        <v>45.6</v>
      </c>
      <c r="N55" s="12">
        <v>46.7</v>
      </c>
      <c r="O55" s="12">
        <v>47.8</v>
      </c>
      <c r="P55" s="12">
        <v>48.8</v>
      </c>
      <c r="Q55" s="12">
        <v>48.9</v>
      </c>
      <c r="R55" s="12">
        <v>44.5</v>
      </c>
      <c r="S55" s="12">
        <v>30.9</v>
      </c>
      <c r="T55" s="12">
        <v>48.4</v>
      </c>
      <c r="U55" s="12">
        <v>42.7</v>
      </c>
      <c r="V55" s="12">
        <v>50.7</v>
      </c>
      <c r="W55" s="12">
        <v>48.5</v>
      </c>
      <c r="X55" s="12">
        <v>35.1</v>
      </c>
      <c r="Y55" s="12">
        <v>42.3</v>
      </c>
      <c r="Z55" s="12">
        <v>49</v>
      </c>
      <c r="AA55" s="12">
        <v>19.7</v>
      </c>
      <c r="AB55" s="12">
        <v>38.9</v>
      </c>
      <c r="AC55" s="12">
        <v>20.5</v>
      </c>
      <c r="AD55" s="12">
        <v>37.799999999999997</v>
      </c>
      <c r="AE55" s="12"/>
      <c r="AF55" s="12"/>
      <c r="AG55" s="12"/>
      <c r="AH55" s="12"/>
      <c r="AI55" s="10">
        <v>166597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13.5</v>
      </c>
      <c r="C56" s="12">
        <v>27.5</v>
      </c>
      <c r="D56" s="12">
        <v>40.700000000000003</v>
      </c>
      <c r="E56" s="12">
        <v>33.4</v>
      </c>
      <c r="F56" s="12">
        <v>9.9</v>
      </c>
      <c r="G56" s="12">
        <v>18.5</v>
      </c>
      <c r="H56" s="12">
        <v>22.6</v>
      </c>
      <c r="I56" s="12">
        <v>41</v>
      </c>
      <c r="J56" s="12">
        <v>26.7</v>
      </c>
      <c r="K56" s="12">
        <v>40.700000000000003</v>
      </c>
      <c r="L56" s="12">
        <v>41.3</v>
      </c>
      <c r="M56" s="12">
        <v>41.3</v>
      </c>
      <c r="N56" s="12">
        <v>42.7</v>
      </c>
      <c r="O56" s="12">
        <v>43.4</v>
      </c>
      <c r="P56" s="12">
        <v>44.1</v>
      </c>
      <c r="Q56" s="12">
        <v>44.1</v>
      </c>
      <c r="R56" s="12">
        <v>42.1</v>
      </c>
      <c r="S56" s="12">
        <v>30</v>
      </c>
      <c r="T56" s="12">
        <v>44.1</v>
      </c>
      <c r="U56" s="12">
        <v>39.9</v>
      </c>
      <c r="V56" s="12">
        <v>45.6</v>
      </c>
      <c r="W56" s="12">
        <v>44.9</v>
      </c>
      <c r="X56" s="12">
        <v>35.1</v>
      </c>
      <c r="Y56" s="12">
        <v>41.5</v>
      </c>
      <c r="Z56" s="12">
        <v>45.6</v>
      </c>
      <c r="AA56" s="12">
        <v>19.7</v>
      </c>
      <c r="AB56" s="12">
        <v>38.5</v>
      </c>
      <c r="AC56" s="12">
        <v>20.5</v>
      </c>
      <c r="AD56" s="12">
        <v>40.200000000000003</v>
      </c>
      <c r="AE56" s="12"/>
      <c r="AF56" s="12"/>
      <c r="AG56" s="12"/>
      <c r="AH56" s="12"/>
      <c r="AI56" s="10">
        <v>157238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0.7</v>
      </c>
      <c r="C57" s="12">
        <v>1.6</v>
      </c>
      <c r="D57" s="12">
        <v>14.2</v>
      </c>
      <c r="E57" s="12">
        <v>12.9</v>
      </c>
      <c r="F57" s="12">
        <v>5.2</v>
      </c>
      <c r="G57" s="12">
        <v>10.3</v>
      </c>
      <c r="H57" s="12">
        <v>11.5</v>
      </c>
      <c r="I57" s="12">
        <v>16.3</v>
      </c>
      <c r="J57" s="12">
        <v>12</v>
      </c>
      <c r="K57" s="12">
        <v>16.600000000000001</v>
      </c>
      <c r="L57" s="12">
        <v>17.2</v>
      </c>
      <c r="M57" s="12">
        <v>17.7</v>
      </c>
      <c r="N57" s="12">
        <v>18.7</v>
      </c>
      <c r="O57" s="12">
        <v>18.899999999999999</v>
      </c>
      <c r="P57" s="12">
        <v>19.2</v>
      </c>
      <c r="Q57" s="12">
        <v>19.600000000000001</v>
      </c>
      <c r="R57" s="12">
        <v>19.3</v>
      </c>
      <c r="S57" s="12">
        <v>13.8</v>
      </c>
      <c r="T57" s="12">
        <v>20</v>
      </c>
      <c r="U57" s="12">
        <v>18.600000000000001</v>
      </c>
      <c r="V57" s="12">
        <v>21.5</v>
      </c>
      <c r="W57" s="12">
        <v>21.9</v>
      </c>
      <c r="X57" s="12">
        <v>18.8</v>
      </c>
      <c r="Y57" s="12">
        <v>20.5</v>
      </c>
      <c r="Z57" s="12">
        <v>22.7</v>
      </c>
      <c r="AA57" s="12">
        <v>10.4</v>
      </c>
      <c r="AB57" s="12">
        <v>18.2</v>
      </c>
      <c r="AC57" s="12">
        <v>11.3</v>
      </c>
      <c r="AD57" s="12">
        <v>17.8</v>
      </c>
      <c r="AE57" s="12"/>
      <c r="AF57" s="12"/>
      <c r="AG57" s="12"/>
      <c r="AH57" s="12"/>
      <c r="AI57" s="10">
        <v>82435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39.4</v>
      </c>
      <c r="C3" s="12">
        <v>10.4</v>
      </c>
      <c r="D3" s="12">
        <v>32</v>
      </c>
      <c r="E3" s="12">
        <v>39.1</v>
      </c>
      <c r="F3" s="12">
        <v>39.700000000000003</v>
      </c>
      <c r="G3" s="12">
        <v>32.799999999999997</v>
      </c>
      <c r="H3" s="12">
        <v>36.9</v>
      </c>
      <c r="I3" s="12">
        <v>36.799999999999997</v>
      </c>
      <c r="J3" s="12">
        <v>19</v>
      </c>
      <c r="K3" s="12">
        <v>42.5</v>
      </c>
      <c r="L3" s="12">
        <v>52.3</v>
      </c>
      <c r="M3" s="12">
        <v>2</v>
      </c>
      <c r="N3" s="12">
        <v>49.3</v>
      </c>
      <c r="O3" s="12">
        <v>39.299999999999997</v>
      </c>
      <c r="P3" s="12">
        <v>43.3</v>
      </c>
      <c r="Q3" s="12">
        <v>39</v>
      </c>
      <c r="R3" s="12">
        <v>38.5</v>
      </c>
      <c r="S3" s="12">
        <v>39.5</v>
      </c>
      <c r="T3" s="12">
        <v>47.4</v>
      </c>
      <c r="U3" s="12">
        <v>47.1</v>
      </c>
      <c r="V3" s="12">
        <v>51.7</v>
      </c>
      <c r="W3" s="12">
        <v>35.6</v>
      </c>
      <c r="X3" s="12">
        <v>37.4</v>
      </c>
      <c r="Y3" s="12">
        <v>33.5</v>
      </c>
      <c r="Z3" s="12">
        <v>12.2</v>
      </c>
      <c r="AA3" s="12">
        <v>52.1</v>
      </c>
      <c r="AB3" s="12">
        <v>48.1</v>
      </c>
      <c r="AC3" s="12">
        <v>7.7</v>
      </c>
      <c r="AD3" s="12">
        <v>47.3</v>
      </c>
      <c r="AE3" s="12">
        <v>35</v>
      </c>
      <c r="AF3" s="12">
        <v>47.2</v>
      </c>
      <c r="AG3" s="12">
        <v>47.9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136.4</v>
      </c>
      <c r="C4" s="28">
        <f t="shared" ref="C4:AG4" si="1">SUM(C54:C57)</f>
        <v>45.2</v>
      </c>
      <c r="D4" s="28">
        <f t="shared" si="1"/>
        <v>171.1</v>
      </c>
      <c r="E4" s="28">
        <f t="shared" si="1"/>
        <v>165.2</v>
      </c>
      <c r="F4" s="28">
        <f t="shared" si="1"/>
        <v>163.1</v>
      </c>
      <c r="G4" s="28">
        <f t="shared" si="1"/>
        <v>195</v>
      </c>
      <c r="H4" s="28">
        <f t="shared" si="1"/>
        <v>141</v>
      </c>
      <c r="I4" s="28">
        <f t="shared" si="1"/>
        <v>141.1</v>
      </c>
      <c r="J4" s="28">
        <f t="shared" si="1"/>
        <v>55.2</v>
      </c>
      <c r="K4" s="28">
        <f t="shared" si="1"/>
        <v>157.30000000000001</v>
      </c>
      <c r="L4" s="28">
        <f t="shared" si="1"/>
        <v>102.2</v>
      </c>
      <c r="M4" s="28">
        <f t="shared" si="1"/>
        <v>11.6</v>
      </c>
      <c r="N4" s="28">
        <f t="shared" si="1"/>
        <v>142.80000000000001</v>
      </c>
      <c r="O4" s="28">
        <f t="shared" si="1"/>
        <v>193.4</v>
      </c>
      <c r="P4" s="28">
        <f t="shared" si="1"/>
        <v>76.399999999999991</v>
      </c>
      <c r="Q4" s="28">
        <f t="shared" si="1"/>
        <v>218.1</v>
      </c>
      <c r="R4" s="28">
        <f t="shared" si="1"/>
        <v>219.59999999999997</v>
      </c>
      <c r="S4" s="28">
        <f t="shared" si="1"/>
        <v>173.5</v>
      </c>
      <c r="T4" s="28">
        <f t="shared" si="1"/>
        <v>179.4</v>
      </c>
      <c r="U4" s="28">
        <f t="shared" si="1"/>
        <v>92.799999999999983</v>
      </c>
      <c r="V4" s="28">
        <f t="shared" si="1"/>
        <v>183.2</v>
      </c>
      <c r="W4" s="28">
        <f t="shared" si="1"/>
        <v>182.39999999999998</v>
      </c>
      <c r="X4" s="28">
        <f t="shared" si="1"/>
        <v>227.89999999999998</v>
      </c>
      <c r="Y4" s="28">
        <f t="shared" si="1"/>
        <v>86.5</v>
      </c>
      <c r="Z4" s="28">
        <f t="shared" si="1"/>
        <v>43.7</v>
      </c>
      <c r="AA4" s="28">
        <f t="shared" si="1"/>
        <v>154.70000000000002</v>
      </c>
      <c r="AB4" s="28">
        <f t="shared" si="1"/>
        <v>93.2</v>
      </c>
      <c r="AC4" s="28">
        <f t="shared" si="1"/>
        <v>35.299999999999997</v>
      </c>
      <c r="AD4" s="28">
        <f t="shared" si="1"/>
        <v>225.2</v>
      </c>
      <c r="AE4" s="28">
        <f t="shared" si="1"/>
        <v>114.9</v>
      </c>
      <c r="AF4" s="28">
        <f t="shared" si="1"/>
        <v>151.80000000000001</v>
      </c>
      <c r="AG4" s="28">
        <f t="shared" si="1"/>
        <v>113.9</v>
      </c>
      <c r="AI4" s="9">
        <f>SUM(C4:AG4)</f>
        <v>4256.7</v>
      </c>
      <c r="AJ4" s="14">
        <f>AVERAGE(C4:AG4)</f>
        <v>137.31290322580645</v>
      </c>
      <c r="AK4" s="15"/>
    </row>
    <row r="5" spans="1:40" x14ac:dyDescent="0.25">
      <c r="A5" s="11" t="s">
        <v>29</v>
      </c>
      <c r="B5" s="10">
        <f t="shared" ref="B5" si="2">$A53+B6</f>
        <v>575102</v>
      </c>
      <c r="C5" s="10">
        <f t="shared" ref="C5:AG5" si="3">$A53+C6</f>
        <v>575147</v>
      </c>
      <c r="D5" s="10">
        <f t="shared" si="3"/>
        <v>575318</v>
      </c>
      <c r="E5" s="10">
        <f t="shared" si="3"/>
        <v>575485</v>
      </c>
      <c r="F5" s="10">
        <f t="shared" si="3"/>
        <v>575646</v>
      </c>
      <c r="G5" s="10">
        <f t="shared" si="3"/>
        <v>575841</v>
      </c>
      <c r="H5" s="10">
        <f t="shared" si="3"/>
        <v>575984</v>
      </c>
      <c r="I5" s="10">
        <f t="shared" si="3"/>
        <v>576124</v>
      </c>
      <c r="J5" s="10">
        <f t="shared" si="3"/>
        <v>576180</v>
      </c>
      <c r="K5" s="10">
        <f t="shared" si="3"/>
        <v>576338</v>
      </c>
      <c r="L5" s="10">
        <f t="shared" si="3"/>
        <v>576440</v>
      </c>
      <c r="M5" s="10">
        <f t="shared" si="3"/>
        <v>576451</v>
      </c>
      <c r="N5" s="10">
        <f t="shared" si="3"/>
        <v>576593</v>
      </c>
      <c r="O5" s="10">
        <f t="shared" si="3"/>
        <v>576787</v>
      </c>
      <c r="P5" s="10">
        <f t="shared" si="3"/>
        <v>576863</v>
      </c>
      <c r="Q5" s="10">
        <f t="shared" si="3"/>
        <v>577082</v>
      </c>
      <c r="R5" s="10">
        <f t="shared" si="3"/>
        <v>577302</v>
      </c>
      <c r="S5" s="10">
        <f t="shared" si="3"/>
        <v>577476</v>
      </c>
      <c r="T5" s="10">
        <f t="shared" si="3"/>
        <v>577655</v>
      </c>
      <c r="U5" s="10">
        <f t="shared" si="3"/>
        <v>577749</v>
      </c>
      <c r="V5" s="10">
        <f t="shared" si="3"/>
        <v>577931</v>
      </c>
      <c r="W5" s="10">
        <f t="shared" si="3"/>
        <v>578113</v>
      </c>
      <c r="X5" s="10">
        <f t="shared" si="3"/>
        <v>578342</v>
      </c>
      <c r="Y5" s="10">
        <f t="shared" si="3"/>
        <v>578429</v>
      </c>
      <c r="Z5" s="10">
        <f t="shared" si="3"/>
        <v>578472</v>
      </c>
      <c r="AA5" s="10">
        <f t="shared" si="3"/>
        <v>578628</v>
      </c>
      <c r="AB5" s="10">
        <f t="shared" si="3"/>
        <v>578720</v>
      </c>
      <c r="AC5" s="10">
        <f t="shared" si="3"/>
        <v>578757</v>
      </c>
      <c r="AD5" s="10">
        <f t="shared" si="3"/>
        <v>578980</v>
      </c>
      <c r="AE5" s="10">
        <f t="shared" si="3"/>
        <v>579096</v>
      </c>
      <c r="AF5" s="10">
        <f t="shared" si="3"/>
        <v>579248</v>
      </c>
      <c r="AG5" s="10">
        <f t="shared" si="3"/>
        <v>579362</v>
      </c>
      <c r="AI5" s="10">
        <f>MAX(C5:AG5)-B5</f>
        <v>4260</v>
      </c>
    </row>
    <row r="6" spans="1:40" s="19" customFormat="1" x14ac:dyDescent="0.25">
      <c r="B6" s="30">
        <v>533427</v>
      </c>
      <c r="C6" s="10">
        <v>533472</v>
      </c>
      <c r="D6" s="24">
        <v>533643</v>
      </c>
      <c r="E6" s="24">
        <v>533810</v>
      </c>
      <c r="F6" s="24">
        <v>533971</v>
      </c>
      <c r="G6" s="24">
        <v>534166</v>
      </c>
      <c r="H6" s="24">
        <v>534309</v>
      </c>
      <c r="I6" s="24">
        <v>534449</v>
      </c>
      <c r="J6" s="24">
        <v>534505</v>
      </c>
      <c r="K6" s="24">
        <v>534663</v>
      </c>
      <c r="L6" s="24">
        <v>534765</v>
      </c>
      <c r="M6" s="24">
        <v>534776</v>
      </c>
      <c r="N6" s="24">
        <v>534918</v>
      </c>
      <c r="O6" s="24">
        <v>535112</v>
      </c>
      <c r="P6" s="24">
        <v>535188</v>
      </c>
      <c r="Q6" s="24">
        <v>535407</v>
      </c>
      <c r="R6" s="24">
        <v>535627</v>
      </c>
      <c r="S6" s="24">
        <v>535801</v>
      </c>
      <c r="T6" s="24">
        <v>535980</v>
      </c>
      <c r="U6" s="24">
        <v>536074</v>
      </c>
      <c r="V6" s="24">
        <v>536256</v>
      </c>
      <c r="W6" s="24">
        <v>536438</v>
      </c>
      <c r="X6" s="24">
        <v>536667</v>
      </c>
      <c r="Y6" s="24">
        <v>536754</v>
      </c>
      <c r="Z6" s="24">
        <v>536797</v>
      </c>
      <c r="AA6" s="24">
        <v>536953</v>
      </c>
      <c r="AB6" s="30">
        <v>537045</v>
      </c>
      <c r="AC6" s="30">
        <v>537082</v>
      </c>
      <c r="AD6" s="30">
        <v>537305</v>
      </c>
      <c r="AE6" s="24">
        <v>537421</v>
      </c>
      <c r="AF6" s="24">
        <v>537573</v>
      </c>
      <c r="AG6" s="24">
        <v>537687</v>
      </c>
      <c r="AI6" s="10"/>
      <c r="AJ6" s="20"/>
    </row>
    <row r="7" spans="1:40" x14ac:dyDescent="0.25">
      <c r="C7" s="31">
        <f>SUM($C4:C4) - (C6-$B6)</f>
        <v>0.20000000000000284</v>
      </c>
      <c r="D7" s="31">
        <f>SUM($C4:D4) - (D6-$B6)</f>
        <v>0.30000000000001137</v>
      </c>
      <c r="E7" s="31">
        <f>SUM($C4:E4) - (E6-$B6)</f>
        <v>-1.5</v>
      </c>
      <c r="F7" s="31">
        <f>SUM($C4:F4) - (F6-$B6)</f>
        <v>0.60000000000002274</v>
      </c>
      <c r="G7" s="31">
        <f>SUM($C4:G4) - (G6-$B6)</f>
        <v>0.60000000000002274</v>
      </c>
      <c r="H7" s="31">
        <f>SUM($C4:H4) - (H6-$B6)</f>
        <v>-1.3999999999999773</v>
      </c>
      <c r="I7" s="31">
        <f>SUM($C4:I4) - (I6-$B6)</f>
        <v>-0.29999999999995453</v>
      </c>
      <c r="J7" s="31">
        <f>SUM($C4:J4) - (J6-$B6)</f>
        <v>-1.0999999999999091</v>
      </c>
      <c r="K7" s="31">
        <f>SUM($C4:K4) - (K6-$B6)</f>
        <v>-1.7999999999999545</v>
      </c>
      <c r="L7" s="31">
        <f>SUM($C4:L4) - (L6-$B6)</f>
        <v>-1.5999999999999091</v>
      </c>
      <c r="M7" s="31">
        <f>SUM($C4:M4) - (M6-$B6)</f>
        <v>-1</v>
      </c>
      <c r="N7" s="31">
        <f>SUM($C4:N4) - (N6-$B6)</f>
        <v>-0.20000000000004547</v>
      </c>
      <c r="O7" s="31">
        <f>SUM($C4:O4) - (O6-$B6)</f>
        <v>-0.79999999999995453</v>
      </c>
      <c r="P7" s="31">
        <f>SUM($C4:P4) - (P6-$B6)</f>
        <v>-0.39999999999986358</v>
      </c>
      <c r="Q7" s="31">
        <f>SUM($C4:Q4) - (Q6-$B6)</f>
        <v>-1.2999999999999545</v>
      </c>
      <c r="R7" s="31">
        <f>SUM($C4:R4) - (R6-$B6)</f>
        <v>-1.6999999999998181</v>
      </c>
      <c r="S7" s="31">
        <f>SUM($C4:S4) - (S6-$B6)</f>
        <v>-2.1999999999998181</v>
      </c>
      <c r="T7" s="31">
        <f>SUM($C4:T4) - (T6-$B6)</f>
        <v>-1.7999999999997272</v>
      </c>
      <c r="U7" s="31">
        <f>SUM($C4:U4) - (U6-$B6)</f>
        <v>-2.9999999999995453</v>
      </c>
      <c r="V7" s="31">
        <f>SUM($C4:V4) - (V6-$B6)</f>
        <v>-1.7999999999997272</v>
      </c>
      <c r="W7" s="31">
        <f>SUM($C4:W4) - (W6-$B6)</f>
        <v>-1.3999999999996362</v>
      </c>
      <c r="X7" s="31">
        <f>SUM($C4:X4) - (X6-$B6)</f>
        <v>-2.4999999999995453</v>
      </c>
      <c r="Y7" s="31">
        <f>SUM($C4:Y4) - (Y6-$B6)</f>
        <v>-2.9999999999995453</v>
      </c>
      <c r="Z7" s="31">
        <f>SUM($C4:Z4) - (Z6-$B6)</f>
        <v>-2.2999999999997272</v>
      </c>
      <c r="AA7" s="31">
        <f>SUM($C4:AA4) - (AA6-$B6)</f>
        <v>-3.5999999999999091</v>
      </c>
      <c r="AB7" s="31">
        <f>SUM($C4:AB4) - (AB6-$B6)</f>
        <v>-2.4000000000000909</v>
      </c>
      <c r="AC7" s="31">
        <f>SUM($C4:AC4) - (AC6-$B6)</f>
        <v>-4.0999999999999091</v>
      </c>
      <c r="AD7" s="31">
        <f>SUM($C4:AD4) - (AD6-$B6)</f>
        <v>-1.9000000000000909</v>
      </c>
      <c r="AE7" s="31">
        <f>SUM($C4:AE4) - (AE6-$B6)</f>
        <v>-3</v>
      </c>
      <c r="AF7" s="31">
        <f>SUM($C4:AF4) - (AF6-$B6)</f>
        <v>-3.1999999999998181</v>
      </c>
      <c r="AG7" s="31">
        <f>SUM($C4:AG4) - (AG6-$B6)</f>
        <v>-3.3000000000001819</v>
      </c>
      <c r="AI7" s="10"/>
      <c r="AJ7" s="16"/>
    </row>
    <row r="8" spans="1:40" x14ac:dyDescent="0.25">
      <c r="A8" s="11" t="s">
        <v>27</v>
      </c>
      <c r="B8" s="10">
        <v>492667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496273</v>
      </c>
      <c r="AI8" s="10">
        <f>MAX(C8:AG8)-B8</f>
        <v>3606</v>
      </c>
    </row>
    <row r="9" spans="1:40" x14ac:dyDescent="0.25">
      <c r="A9" s="18" t="s">
        <v>37</v>
      </c>
      <c r="B9" s="10">
        <v>82435</v>
      </c>
      <c r="AG9" s="10">
        <f>AI57</f>
        <v>83088</v>
      </c>
      <c r="AI9" s="10">
        <f>MAX(C9:AG9)-B9</f>
        <v>653</v>
      </c>
    </row>
    <row r="10" spans="1:40" x14ac:dyDescent="0.25">
      <c r="AI10" s="10">
        <f>SUM(AI8:AI9)</f>
        <v>4259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40.6</v>
      </c>
      <c r="C54" s="12">
        <v>12.6</v>
      </c>
      <c r="D54" s="12">
        <v>54.4</v>
      </c>
      <c r="E54" s="12">
        <v>51.5</v>
      </c>
      <c r="F54" s="12">
        <v>49.7</v>
      </c>
      <c r="G54" s="12">
        <v>60.2</v>
      </c>
      <c r="H54" s="12">
        <v>45</v>
      </c>
      <c r="I54" s="12">
        <v>40.5</v>
      </c>
      <c r="J54" s="12">
        <v>15.7</v>
      </c>
      <c r="K54" s="12">
        <v>49</v>
      </c>
      <c r="L54" s="12">
        <v>30.9</v>
      </c>
      <c r="M54" s="12">
        <v>2.6</v>
      </c>
      <c r="N54" s="12">
        <v>45.2</v>
      </c>
      <c r="O54" s="12">
        <v>59.6</v>
      </c>
      <c r="P54" s="12">
        <v>22.4</v>
      </c>
      <c r="Q54" s="12">
        <v>66.3</v>
      </c>
      <c r="R54" s="12">
        <v>66.7</v>
      </c>
      <c r="S54" s="12">
        <v>50.6</v>
      </c>
      <c r="T54" s="12">
        <v>52.1</v>
      </c>
      <c r="U54" s="12">
        <v>26.6</v>
      </c>
      <c r="V54" s="12">
        <v>57</v>
      </c>
      <c r="W54" s="12">
        <v>53.5</v>
      </c>
      <c r="X54" s="12">
        <v>68.3</v>
      </c>
      <c r="Y54" s="12">
        <v>25</v>
      </c>
      <c r="Z54" s="12">
        <v>12.3</v>
      </c>
      <c r="AA54" s="12">
        <v>47.9</v>
      </c>
      <c r="AB54" s="12">
        <v>28.4</v>
      </c>
      <c r="AC54" s="12">
        <v>9.5</v>
      </c>
      <c r="AD54" s="12">
        <v>66</v>
      </c>
      <c r="AE54" s="12">
        <v>33.9</v>
      </c>
      <c r="AF54" s="12">
        <v>48.7</v>
      </c>
      <c r="AG54" s="12">
        <v>34.1</v>
      </c>
      <c r="AH54" s="12"/>
      <c r="AI54" s="10">
        <v>128442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37.799999999999997</v>
      </c>
      <c r="C55" s="12">
        <v>11.6</v>
      </c>
      <c r="D55" s="12">
        <v>45.4</v>
      </c>
      <c r="E55" s="12">
        <v>43.1</v>
      </c>
      <c r="F55" s="12">
        <v>41.6</v>
      </c>
      <c r="G55" s="12">
        <v>50.2</v>
      </c>
      <c r="H55" s="12">
        <v>37.6</v>
      </c>
      <c r="I55" s="12">
        <v>34.5</v>
      </c>
      <c r="J55" s="12">
        <v>14.1</v>
      </c>
      <c r="K55" s="12">
        <v>40.700000000000003</v>
      </c>
      <c r="L55" s="12">
        <v>26.5</v>
      </c>
      <c r="M55" s="12">
        <v>2.9</v>
      </c>
      <c r="N55" s="12">
        <v>37.799999999999997</v>
      </c>
      <c r="O55" s="12">
        <v>49.4</v>
      </c>
      <c r="P55" s="12">
        <v>19.7</v>
      </c>
      <c r="Q55" s="12">
        <v>55.1</v>
      </c>
      <c r="R55" s="12">
        <v>55.9</v>
      </c>
      <c r="S55" s="12">
        <v>43</v>
      </c>
      <c r="T55" s="12">
        <v>44.3</v>
      </c>
      <c r="U55" s="12">
        <v>23.2</v>
      </c>
      <c r="V55" s="12">
        <v>47.6</v>
      </c>
      <c r="W55" s="12">
        <v>45.5</v>
      </c>
      <c r="X55" s="12">
        <v>57.5</v>
      </c>
      <c r="Y55" s="12">
        <v>21.9</v>
      </c>
      <c r="Z55" s="12">
        <v>11.5</v>
      </c>
      <c r="AA55" s="12">
        <v>40.5</v>
      </c>
      <c r="AB55" s="12">
        <v>24.6</v>
      </c>
      <c r="AC55" s="12">
        <v>9.3000000000000007</v>
      </c>
      <c r="AD55" s="12">
        <v>55.7</v>
      </c>
      <c r="AE55" s="12">
        <v>29.2</v>
      </c>
      <c r="AF55" s="12">
        <v>40.299999999999997</v>
      </c>
      <c r="AG55" s="12">
        <v>29.3</v>
      </c>
      <c r="AH55" s="12"/>
      <c r="AI55" s="10">
        <v>167688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40.200000000000003</v>
      </c>
      <c r="C56" s="12">
        <v>13.8</v>
      </c>
      <c r="D56" s="12">
        <v>49.4</v>
      </c>
      <c r="E56" s="12">
        <v>47.8</v>
      </c>
      <c r="F56" s="12">
        <v>46.7</v>
      </c>
      <c r="G56" s="12">
        <v>56</v>
      </c>
      <c r="H56" s="12">
        <v>40.200000000000003</v>
      </c>
      <c r="I56" s="12">
        <v>41.5</v>
      </c>
      <c r="J56" s="12">
        <v>16.7</v>
      </c>
      <c r="K56" s="12">
        <v>46.1</v>
      </c>
      <c r="L56" s="12">
        <v>29.9</v>
      </c>
      <c r="M56" s="12">
        <v>4</v>
      </c>
      <c r="N56" s="12">
        <v>40.200000000000003</v>
      </c>
      <c r="O56" s="12">
        <v>54.9</v>
      </c>
      <c r="P56" s="12">
        <v>22.8</v>
      </c>
      <c r="Q56" s="12">
        <v>61.3</v>
      </c>
      <c r="R56" s="12">
        <v>62.3</v>
      </c>
      <c r="S56" s="12">
        <v>51</v>
      </c>
      <c r="T56" s="12">
        <v>51.5</v>
      </c>
      <c r="U56" s="12">
        <v>27.4</v>
      </c>
      <c r="V56" s="12">
        <v>51.3</v>
      </c>
      <c r="W56" s="12">
        <v>53.2</v>
      </c>
      <c r="X56" s="12">
        <v>64.400000000000006</v>
      </c>
      <c r="Y56" s="12">
        <v>25.9</v>
      </c>
      <c r="Z56" s="12">
        <v>13.3</v>
      </c>
      <c r="AA56" s="12">
        <v>44.7</v>
      </c>
      <c r="AB56" s="12">
        <v>27</v>
      </c>
      <c r="AC56" s="12">
        <v>10.7</v>
      </c>
      <c r="AD56" s="12">
        <v>64.3</v>
      </c>
      <c r="AE56" s="12">
        <v>34.200000000000003</v>
      </c>
      <c r="AF56" s="12">
        <v>42.9</v>
      </c>
      <c r="AG56" s="12">
        <v>33.4</v>
      </c>
      <c r="AH56" s="12"/>
      <c r="AI56" s="10">
        <v>158468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17.8</v>
      </c>
      <c r="C57" s="12">
        <v>7.2</v>
      </c>
      <c r="D57" s="12">
        <v>21.9</v>
      </c>
      <c r="E57" s="12">
        <v>22.8</v>
      </c>
      <c r="F57" s="12">
        <v>25.1</v>
      </c>
      <c r="G57" s="12">
        <v>28.6</v>
      </c>
      <c r="H57" s="12">
        <v>18.2</v>
      </c>
      <c r="I57" s="12">
        <v>24.6</v>
      </c>
      <c r="J57" s="12">
        <v>8.6999999999999993</v>
      </c>
      <c r="K57" s="12">
        <v>21.5</v>
      </c>
      <c r="L57" s="12">
        <v>14.9</v>
      </c>
      <c r="M57" s="12">
        <v>2.1</v>
      </c>
      <c r="N57" s="12">
        <v>19.600000000000001</v>
      </c>
      <c r="O57" s="12">
        <v>29.5</v>
      </c>
      <c r="P57" s="12">
        <v>11.5</v>
      </c>
      <c r="Q57" s="12">
        <v>35.4</v>
      </c>
      <c r="R57" s="12">
        <v>34.700000000000003</v>
      </c>
      <c r="S57" s="12">
        <v>28.9</v>
      </c>
      <c r="T57" s="12">
        <v>31.5</v>
      </c>
      <c r="U57" s="12">
        <v>15.6</v>
      </c>
      <c r="V57" s="12">
        <v>27.3</v>
      </c>
      <c r="W57" s="12">
        <v>30.2</v>
      </c>
      <c r="X57" s="12">
        <v>37.700000000000003</v>
      </c>
      <c r="Y57" s="12">
        <v>13.7</v>
      </c>
      <c r="Z57" s="12">
        <v>6.6</v>
      </c>
      <c r="AA57" s="12">
        <v>21.6</v>
      </c>
      <c r="AB57" s="12">
        <v>13.2</v>
      </c>
      <c r="AC57" s="12">
        <v>5.8</v>
      </c>
      <c r="AD57" s="12">
        <v>39.200000000000003</v>
      </c>
      <c r="AE57" s="12">
        <v>17.600000000000001</v>
      </c>
      <c r="AF57" s="12">
        <v>19.899999999999999</v>
      </c>
      <c r="AG57" s="12">
        <v>17.100000000000001</v>
      </c>
      <c r="AH57" s="12"/>
      <c r="AI57" s="10">
        <v>83088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47.9</v>
      </c>
      <c r="C3" s="12">
        <v>51.5</v>
      </c>
      <c r="D3" s="12">
        <v>53</v>
      </c>
      <c r="E3" s="12">
        <v>30.9</v>
      </c>
      <c r="F3" s="12">
        <v>43.2</v>
      </c>
      <c r="G3" s="12">
        <v>40.9</v>
      </c>
      <c r="H3" s="12">
        <v>38.5</v>
      </c>
      <c r="I3" s="12">
        <v>53.1</v>
      </c>
      <c r="J3" s="12">
        <v>52.9</v>
      </c>
      <c r="K3" s="12">
        <v>40.700000000000003</v>
      </c>
      <c r="L3" s="12">
        <v>38.5</v>
      </c>
      <c r="M3" s="12">
        <v>19.8</v>
      </c>
      <c r="N3" s="12">
        <v>40.5</v>
      </c>
      <c r="O3" s="12">
        <v>49.7</v>
      </c>
      <c r="P3" s="12">
        <v>44.1</v>
      </c>
      <c r="Q3" s="12">
        <v>16</v>
      </c>
      <c r="R3" s="12">
        <v>10.9</v>
      </c>
      <c r="S3" s="12">
        <v>52.2</v>
      </c>
      <c r="T3" s="12">
        <v>48.5</v>
      </c>
      <c r="U3" s="12">
        <v>53.2</v>
      </c>
      <c r="V3" s="12">
        <v>13.8</v>
      </c>
      <c r="W3" s="12">
        <v>42.4</v>
      </c>
      <c r="X3" s="12">
        <v>53</v>
      </c>
      <c r="Y3" s="12">
        <v>50.6</v>
      </c>
      <c r="Z3" s="12">
        <v>53.9</v>
      </c>
      <c r="AA3" s="12">
        <v>53.6</v>
      </c>
      <c r="AB3" s="12">
        <v>50.8</v>
      </c>
      <c r="AC3" s="12">
        <v>48.5</v>
      </c>
      <c r="AD3" s="12">
        <v>43.7</v>
      </c>
      <c r="AE3" s="12">
        <v>50</v>
      </c>
      <c r="AF3" s="12">
        <v>20.2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113.9</v>
      </c>
      <c r="C4" s="28">
        <f t="shared" ref="C4:AG4" si="1">SUM(C54:C57)</f>
        <v>146.1</v>
      </c>
      <c r="D4" s="28">
        <f t="shared" si="1"/>
        <v>119.8</v>
      </c>
      <c r="E4" s="28">
        <f t="shared" si="1"/>
        <v>105.19999999999999</v>
      </c>
      <c r="F4" s="28">
        <f t="shared" si="1"/>
        <v>287.60000000000002</v>
      </c>
      <c r="G4" s="28">
        <f t="shared" si="1"/>
        <v>282</v>
      </c>
      <c r="H4" s="28">
        <f t="shared" si="1"/>
        <v>202.2</v>
      </c>
      <c r="I4" s="28">
        <f t="shared" si="1"/>
        <v>123.4</v>
      </c>
      <c r="J4" s="28">
        <f t="shared" si="1"/>
        <v>187.60000000000002</v>
      </c>
      <c r="K4" s="28">
        <f t="shared" si="1"/>
        <v>284.89999999999998</v>
      </c>
      <c r="L4" s="28">
        <f t="shared" si="1"/>
        <v>201.10000000000002</v>
      </c>
      <c r="M4" s="28">
        <f t="shared" si="1"/>
        <v>65.5</v>
      </c>
      <c r="N4" s="28">
        <f t="shared" si="1"/>
        <v>144.80000000000001</v>
      </c>
      <c r="O4" s="28">
        <f t="shared" si="1"/>
        <v>119.60000000000001</v>
      </c>
      <c r="P4" s="28">
        <f t="shared" si="1"/>
        <v>276.09999999999997</v>
      </c>
      <c r="Q4" s="28">
        <f t="shared" si="1"/>
        <v>80.2</v>
      </c>
      <c r="R4" s="28">
        <f t="shared" si="1"/>
        <v>38.9</v>
      </c>
      <c r="S4" s="28">
        <f t="shared" si="1"/>
        <v>139.39999999999998</v>
      </c>
      <c r="T4" s="28">
        <f t="shared" si="1"/>
        <v>289.3</v>
      </c>
      <c r="U4" s="28">
        <f t="shared" si="1"/>
        <v>249.8</v>
      </c>
      <c r="V4" s="28">
        <f t="shared" si="1"/>
        <v>62.099999999999994</v>
      </c>
      <c r="W4" s="28">
        <f t="shared" si="1"/>
        <v>147.19999999999999</v>
      </c>
      <c r="X4" s="28">
        <f t="shared" si="1"/>
        <v>151.30000000000001</v>
      </c>
      <c r="Y4" s="28">
        <f t="shared" si="1"/>
        <v>183.5</v>
      </c>
      <c r="Z4" s="28">
        <f t="shared" si="1"/>
        <v>182.9</v>
      </c>
      <c r="AA4" s="28">
        <f t="shared" si="1"/>
        <v>146.29999999999998</v>
      </c>
      <c r="AB4" s="28">
        <f t="shared" si="1"/>
        <v>251.50000000000003</v>
      </c>
      <c r="AC4" s="28">
        <f t="shared" si="1"/>
        <v>290.8</v>
      </c>
      <c r="AD4" s="28">
        <f t="shared" si="1"/>
        <v>127.1</v>
      </c>
      <c r="AE4" s="28">
        <f t="shared" si="1"/>
        <v>239.8</v>
      </c>
      <c r="AF4" s="28">
        <f t="shared" si="1"/>
        <v>102</v>
      </c>
      <c r="AG4" s="28">
        <f t="shared" si="1"/>
        <v>0</v>
      </c>
      <c r="AI4" s="9">
        <f>SUM(C4:AG4)</f>
        <v>5228.0000000000009</v>
      </c>
      <c r="AJ4" s="14">
        <f>AVERAGE(C4:AG4)</f>
        <v>168.64516129032262</v>
      </c>
      <c r="AK4" s="15"/>
    </row>
    <row r="5" spans="1:40" x14ac:dyDescent="0.25">
      <c r="A5" s="11" t="s">
        <v>29</v>
      </c>
      <c r="B5" s="10">
        <f t="shared" ref="B5" si="2">$A53+B6</f>
        <v>579362</v>
      </c>
      <c r="C5" s="10">
        <f t="shared" ref="C5:AG5" si="3">$A53+C6</f>
        <v>579509</v>
      </c>
      <c r="D5" s="10">
        <f t="shared" si="3"/>
        <v>579628</v>
      </c>
      <c r="E5" s="10">
        <f t="shared" si="3"/>
        <v>579734</v>
      </c>
      <c r="F5" s="10">
        <f t="shared" si="3"/>
        <v>580022</v>
      </c>
      <c r="G5" s="10">
        <f t="shared" si="3"/>
        <v>580303</v>
      </c>
      <c r="H5" s="10">
        <f t="shared" si="3"/>
        <v>580506</v>
      </c>
      <c r="I5" s="10">
        <f t="shared" si="3"/>
        <v>580629</v>
      </c>
      <c r="J5" s="10">
        <f t="shared" si="3"/>
        <v>580817</v>
      </c>
      <c r="K5" s="10">
        <f t="shared" si="3"/>
        <v>581102</v>
      </c>
      <c r="L5" s="10">
        <f t="shared" si="3"/>
        <v>581303</v>
      </c>
      <c r="M5" s="10">
        <f t="shared" si="3"/>
        <v>581368</v>
      </c>
      <c r="N5" s="10">
        <f t="shared" si="3"/>
        <v>581513</v>
      </c>
      <c r="O5" s="10">
        <f t="shared" si="3"/>
        <v>581634</v>
      </c>
      <c r="P5" s="10">
        <f t="shared" si="3"/>
        <v>581909</v>
      </c>
      <c r="Q5" s="10">
        <f t="shared" si="3"/>
        <v>581991</v>
      </c>
      <c r="R5" s="10">
        <f t="shared" si="3"/>
        <v>582029</v>
      </c>
      <c r="S5" s="10">
        <f t="shared" si="3"/>
        <v>582168</v>
      </c>
      <c r="T5" s="10">
        <f t="shared" si="3"/>
        <v>582457</v>
      </c>
      <c r="U5" s="10">
        <f t="shared" si="3"/>
        <v>582708</v>
      </c>
      <c r="V5" s="10">
        <f t="shared" si="3"/>
        <v>582771</v>
      </c>
      <c r="W5" s="10">
        <f t="shared" si="3"/>
        <v>582919</v>
      </c>
      <c r="X5" s="10">
        <f t="shared" si="3"/>
        <v>583068</v>
      </c>
      <c r="Y5" s="10">
        <f t="shared" si="3"/>
        <v>583253</v>
      </c>
      <c r="Z5" s="10">
        <f t="shared" si="3"/>
        <v>583435</v>
      </c>
      <c r="AA5" s="10">
        <f t="shared" si="3"/>
        <v>583583</v>
      </c>
      <c r="AB5" s="10">
        <f t="shared" si="3"/>
        <v>583833</v>
      </c>
      <c r="AC5" s="10">
        <f t="shared" si="3"/>
        <v>584124</v>
      </c>
      <c r="AD5" s="10">
        <f t="shared" si="3"/>
        <v>584251</v>
      </c>
      <c r="AE5" s="10">
        <f t="shared" si="3"/>
        <v>584492</v>
      </c>
      <c r="AF5" s="10">
        <f t="shared" si="3"/>
        <v>584594</v>
      </c>
      <c r="AG5" s="10">
        <f t="shared" si="3"/>
        <v>41675</v>
      </c>
      <c r="AI5" s="10">
        <f>MAX(C5:AG5)-B5</f>
        <v>5232</v>
      </c>
    </row>
    <row r="6" spans="1:40" s="19" customFormat="1" x14ac:dyDescent="0.25">
      <c r="B6" s="24">
        <v>537687</v>
      </c>
      <c r="C6" s="10">
        <v>537834</v>
      </c>
      <c r="D6" s="24">
        <v>537953</v>
      </c>
      <c r="E6" s="24">
        <v>538059</v>
      </c>
      <c r="F6" s="24">
        <v>538347</v>
      </c>
      <c r="G6" s="24">
        <v>538628</v>
      </c>
      <c r="H6" s="24">
        <v>538831</v>
      </c>
      <c r="I6" s="24">
        <v>538954</v>
      </c>
      <c r="J6" s="24">
        <v>539142</v>
      </c>
      <c r="K6" s="24">
        <v>539427</v>
      </c>
      <c r="L6" s="24">
        <v>539628</v>
      </c>
      <c r="M6" s="24">
        <v>539693</v>
      </c>
      <c r="N6" s="24">
        <v>539838</v>
      </c>
      <c r="O6" s="24">
        <v>539959</v>
      </c>
      <c r="P6" s="24">
        <v>540234</v>
      </c>
      <c r="Q6" s="24">
        <v>540316</v>
      </c>
      <c r="R6" s="24">
        <v>540354</v>
      </c>
      <c r="S6" s="24">
        <v>540493</v>
      </c>
      <c r="T6" s="24">
        <v>540782</v>
      </c>
      <c r="U6" s="24">
        <v>541033</v>
      </c>
      <c r="V6" s="24">
        <v>541096</v>
      </c>
      <c r="W6" s="24">
        <v>541244</v>
      </c>
      <c r="X6" s="24">
        <v>541393</v>
      </c>
      <c r="Y6" s="24">
        <v>541578</v>
      </c>
      <c r="Z6" s="24">
        <v>541760</v>
      </c>
      <c r="AA6" s="24">
        <v>541908</v>
      </c>
      <c r="AB6" s="30">
        <v>542158</v>
      </c>
      <c r="AC6" s="30">
        <v>542449</v>
      </c>
      <c r="AD6" s="30">
        <v>542576</v>
      </c>
      <c r="AE6" s="24">
        <v>542817</v>
      </c>
      <c r="AF6" s="24">
        <v>542919</v>
      </c>
      <c r="AG6" s="24"/>
      <c r="AI6" s="10"/>
      <c r="AJ6" s="20"/>
    </row>
    <row r="7" spans="1:40" x14ac:dyDescent="0.25">
      <c r="C7" s="31">
        <f>SUM($C4:C4) - (C6-$B6)</f>
        <v>-0.90000000000000568</v>
      </c>
      <c r="D7" s="31">
        <f>SUM($C4:D4) - (D6-$B6)</f>
        <v>-0.10000000000002274</v>
      </c>
      <c r="E7" s="31">
        <f>SUM($C4:E4) - (E6-$B6)</f>
        <v>-0.90000000000003411</v>
      </c>
      <c r="F7" s="31">
        <f>SUM($C4:F4) - (F6-$B6)</f>
        <v>-1.2999999999999545</v>
      </c>
      <c r="G7" s="31">
        <f>SUM($C4:G4) - (G6-$B6)</f>
        <v>-0.29999999999995453</v>
      </c>
      <c r="H7" s="31">
        <f>SUM($C4:H4) - (H6-$B6)</f>
        <v>-1.0999999999999091</v>
      </c>
      <c r="I7" s="31">
        <f>SUM($C4:I4) - (I6-$B6)</f>
        <v>-0.6999999999998181</v>
      </c>
      <c r="J7" s="31">
        <f>SUM($C4:J4) - (J6-$B6)</f>
        <v>-1.0999999999999091</v>
      </c>
      <c r="K7" s="31">
        <f>SUM($C4:K4) - (K6-$B6)</f>
        <v>-1.1999999999998181</v>
      </c>
      <c r="L7" s="31">
        <f>SUM($C4:L4) - (L6-$B6)</f>
        <v>-1.0999999999999091</v>
      </c>
      <c r="M7" s="31">
        <f>SUM($C4:M4) - (M6-$B6)</f>
        <v>-0.59999999999990905</v>
      </c>
      <c r="N7" s="31">
        <f>SUM($C4:N4) - (N6-$B6)</f>
        <v>-0.79999999999972715</v>
      </c>
      <c r="O7" s="31">
        <f>SUM($C4:O4) - (O6-$B6)</f>
        <v>-2.1999999999998181</v>
      </c>
      <c r="P7" s="31">
        <f>SUM($C4:P4) - (P6-$B6)</f>
        <v>-1.0999999999999091</v>
      </c>
      <c r="Q7" s="31">
        <f>SUM($C4:Q4) - (Q6-$B6)</f>
        <v>-2.9000000000000909</v>
      </c>
      <c r="R7" s="31">
        <f>SUM($C4:R4) - (R6-$B6)</f>
        <v>-2</v>
      </c>
      <c r="S7" s="31">
        <f>SUM($C4:S4) - (S6-$B6)</f>
        <v>-1.5999999999999091</v>
      </c>
      <c r="T7" s="31">
        <f>SUM($C4:T4) - (T6-$B6)</f>
        <v>-1.2999999999997272</v>
      </c>
      <c r="U7" s="31">
        <f>SUM($C4:U4) - (U6-$B6)</f>
        <v>-2.4999999999995453</v>
      </c>
      <c r="V7" s="31">
        <f>SUM($C4:V4) - (V6-$B6)</f>
        <v>-3.3999999999996362</v>
      </c>
      <c r="W7" s="31">
        <f>SUM($C4:W4) - (W6-$B6)</f>
        <v>-4.1999999999998181</v>
      </c>
      <c r="X7" s="31">
        <f>SUM($C4:X4) - (X6-$B6)</f>
        <v>-1.8999999999996362</v>
      </c>
      <c r="Y7" s="31">
        <f>SUM($C4:Y4) - (Y6-$B6)</f>
        <v>-3.3999999999996362</v>
      </c>
      <c r="Z7" s="31">
        <f>SUM($C4:Z4) - (Z6-$B6)</f>
        <v>-2.4999999999995453</v>
      </c>
      <c r="AA7" s="31">
        <f>SUM($C4:AA4) - (AA6-$B6)</f>
        <v>-4.1999999999998181</v>
      </c>
      <c r="AB7" s="31">
        <f>SUM($C4:AB4) - (AB6-$B6)</f>
        <v>-2.6999999999998181</v>
      </c>
      <c r="AC7" s="31">
        <f>SUM($C4:AC4) - (AC6-$B6)</f>
        <v>-2.8999999999996362</v>
      </c>
      <c r="AD7" s="31">
        <f>SUM($C4:AD4) - (AD6-$B6)</f>
        <v>-2.7999999999992724</v>
      </c>
      <c r="AE7" s="31">
        <f>SUM($C4:AE4) - (AE6-$B6)</f>
        <v>-3.9999999999990905</v>
      </c>
      <c r="AF7" s="31">
        <f>SUM($C4:AF4) - (AF6-$B6)</f>
        <v>-3.9999999999990905</v>
      </c>
      <c r="AG7" s="31">
        <f>SUM($C4:AG4) - (AG6-$B6)</f>
        <v>542915</v>
      </c>
      <c r="AI7" s="10"/>
      <c r="AJ7" s="16"/>
    </row>
    <row r="8" spans="1:40" x14ac:dyDescent="0.25">
      <c r="A8" s="11" t="s">
        <v>27</v>
      </c>
      <c r="B8" s="10">
        <v>496273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500674</v>
      </c>
      <c r="AI8" s="10">
        <f>MAX(C8:AG8)-B8</f>
        <v>4401</v>
      </c>
    </row>
    <row r="9" spans="1:40" x14ac:dyDescent="0.25">
      <c r="A9" s="18" t="s">
        <v>37</v>
      </c>
      <c r="B9" s="10">
        <v>83088</v>
      </c>
      <c r="AG9" s="10">
        <f>AI57</f>
        <v>83920</v>
      </c>
      <c r="AI9" s="10">
        <f>MAX(C9:AG9)-B9</f>
        <v>832</v>
      </c>
    </row>
    <row r="10" spans="1:40" x14ac:dyDescent="0.25">
      <c r="AI10" s="10">
        <f>SUM(AI8:AI9)</f>
        <v>5233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34.1</v>
      </c>
      <c r="C54" s="12">
        <v>45.3</v>
      </c>
      <c r="D54" s="12">
        <v>35.5</v>
      </c>
      <c r="E54" s="12">
        <v>30.1</v>
      </c>
      <c r="F54" s="12">
        <v>87.1</v>
      </c>
      <c r="G54" s="12">
        <v>86.1</v>
      </c>
      <c r="H54" s="12">
        <v>57.6</v>
      </c>
      <c r="I54" s="12">
        <v>38.6</v>
      </c>
      <c r="J54" s="12">
        <v>55.7</v>
      </c>
      <c r="K54" s="12">
        <v>86.4</v>
      </c>
      <c r="L54" s="12">
        <v>57.3</v>
      </c>
      <c r="M54" s="12">
        <v>18.600000000000001</v>
      </c>
      <c r="N54" s="12">
        <v>42.8</v>
      </c>
      <c r="O54" s="12">
        <v>33.200000000000003</v>
      </c>
      <c r="P54" s="12">
        <v>83.8</v>
      </c>
      <c r="Q54" s="12">
        <v>23.3</v>
      </c>
      <c r="R54" s="12">
        <v>10.5</v>
      </c>
      <c r="S54" s="12">
        <v>39.799999999999997</v>
      </c>
      <c r="T54" s="12">
        <v>83.3</v>
      </c>
      <c r="U54" s="12">
        <v>74.099999999999994</v>
      </c>
      <c r="V54" s="12">
        <v>16.7</v>
      </c>
      <c r="W54" s="12">
        <v>40.700000000000003</v>
      </c>
      <c r="X54" s="12">
        <v>41.6</v>
      </c>
      <c r="Y54" s="12">
        <v>50.3</v>
      </c>
      <c r="Z54" s="12">
        <v>54.5</v>
      </c>
      <c r="AA54" s="12">
        <v>43.7</v>
      </c>
      <c r="AB54" s="12">
        <v>68.7</v>
      </c>
      <c r="AC54" s="12">
        <v>84</v>
      </c>
      <c r="AD54" s="12">
        <v>36.4</v>
      </c>
      <c r="AE54" s="12">
        <v>68.2</v>
      </c>
      <c r="AF54" s="12">
        <v>27.9</v>
      </c>
      <c r="AG54" s="12"/>
      <c r="AH54" s="12"/>
      <c r="AI54" s="10">
        <v>129964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29.3</v>
      </c>
      <c r="C55" s="12">
        <v>38</v>
      </c>
      <c r="D55" s="12">
        <v>30.5</v>
      </c>
      <c r="E55" s="12">
        <v>26.2</v>
      </c>
      <c r="F55" s="12">
        <v>72.400000000000006</v>
      </c>
      <c r="G55" s="12">
        <v>71</v>
      </c>
      <c r="H55" s="12">
        <v>48.8</v>
      </c>
      <c r="I55" s="12">
        <v>32.299999999999997</v>
      </c>
      <c r="J55" s="12">
        <v>47.3</v>
      </c>
      <c r="K55" s="12">
        <v>71.599999999999994</v>
      </c>
      <c r="L55" s="12">
        <v>48.7</v>
      </c>
      <c r="M55" s="12">
        <v>16.8</v>
      </c>
      <c r="N55" s="12">
        <v>36.6</v>
      </c>
      <c r="O55" s="12">
        <v>28.7</v>
      </c>
      <c r="P55" s="12">
        <v>70.599999999999994</v>
      </c>
      <c r="Q55" s="12">
        <v>20.6</v>
      </c>
      <c r="R55" s="12">
        <v>10.1</v>
      </c>
      <c r="S55" s="12">
        <v>34</v>
      </c>
      <c r="T55" s="12">
        <v>83</v>
      </c>
      <c r="U55" s="12">
        <v>74.2</v>
      </c>
      <c r="V55" s="12">
        <v>18.100000000000001</v>
      </c>
      <c r="W55" s="12">
        <v>41.9</v>
      </c>
      <c r="X55" s="12">
        <v>42.7</v>
      </c>
      <c r="Y55" s="12">
        <v>51.4</v>
      </c>
      <c r="Z55" s="12">
        <v>53.7</v>
      </c>
      <c r="AA55" s="12">
        <v>42.9</v>
      </c>
      <c r="AB55" s="12">
        <v>69.900000000000006</v>
      </c>
      <c r="AC55" s="12">
        <v>83.6</v>
      </c>
      <c r="AD55" s="12">
        <v>37.4</v>
      </c>
      <c r="AE55" s="12">
        <v>69.099999999999994</v>
      </c>
      <c r="AF55" s="12">
        <v>29.3</v>
      </c>
      <c r="AG55" s="12"/>
      <c r="AH55" s="12"/>
      <c r="AI55" s="10">
        <v>169091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33.4</v>
      </c>
      <c r="C56" s="12">
        <v>42.4</v>
      </c>
      <c r="D56" s="12">
        <v>35.299999999999997</v>
      </c>
      <c r="E56" s="12">
        <v>31.3</v>
      </c>
      <c r="F56" s="12">
        <v>81.099999999999994</v>
      </c>
      <c r="G56" s="12">
        <v>79.400000000000006</v>
      </c>
      <c r="H56" s="12">
        <v>58.5</v>
      </c>
      <c r="I56" s="12">
        <v>35</v>
      </c>
      <c r="J56" s="12">
        <v>53.3</v>
      </c>
      <c r="K56" s="12">
        <v>80.400000000000006</v>
      </c>
      <c r="L56" s="12">
        <v>58.4</v>
      </c>
      <c r="M56" s="12">
        <v>19.8</v>
      </c>
      <c r="N56" s="12">
        <v>43.3</v>
      </c>
      <c r="O56" s="12">
        <v>34.5</v>
      </c>
      <c r="P56" s="12">
        <v>79.2</v>
      </c>
      <c r="Q56" s="12">
        <v>24.1</v>
      </c>
      <c r="R56" s="12">
        <v>11.9</v>
      </c>
      <c r="S56" s="12">
        <v>35.4</v>
      </c>
      <c r="T56" s="12">
        <v>79.8</v>
      </c>
      <c r="U56" s="12">
        <v>68.7</v>
      </c>
      <c r="V56" s="12">
        <v>18</v>
      </c>
      <c r="W56" s="12">
        <v>41.7</v>
      </c>
      <c r="X56" s="12">
        <v>42.3</v>
      </c>
      <c r="Y56" s="12">
        <v>51.5</v>
      </c>
      <c r="Z56" s="12">
        <v>48.9</v>
      </c>
      <c r="AA56" s="12">
        <v>39.1</v>
      </c>
      <c r="AB56" s="12">
        <v>70</v>
      </c>
      <c r="AC56" s="12">
        <v>78.7</v>
      </c>
      <c r="AD56" s="12">
        <v>35.799999999999997</v>
      </c>
      <c r="AE56" s="12">
        <v>67.5</v>
      </c>
      <c r="AF56" s="12">
        <v>29</v>
      </c>
      <c r="AG56" s="12"/>
      <c r="AH56" s="12"/>
      <c r="AI56" s="10">
        <v>159944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17.100000000000001</v>
      </c>
      <c r="C57" s="12">
        <v>20.399999999999999</v>
      </c>
      <c r="D57" s="12">
        <v>18.5</v>
      </c>
      <c r="E57" s="12">
        <v>17.600000000000001</v>
      </c>
      <c r="F57" s="12">
        <v>47</v>
      </c>
      <c r="G57" s="12">
        <v>45.5</v>
      </c>
      <c r="H57" s="12">
        <v>37.299999999999997</v>
      </c>
      <c r="I57" s="12">
        <v>17.5</v>
      </c>
      <c r="J57" s="12">
        <v>31.3</v>
      </c>
      <c r="K57" s="12">
        <v>46.5</v>
      </c>
      <c r="L57" s="12">
        <v>36.700000000000003</v>
      </c>
      <c r="M57" s="12">
        <v>10.3</v>
      </c>
      <c r="N57" s="12">
        <v>22.1</v>
      </c>
      <c r="O57" s="12">
        <v>23.2</v>
      </c>
      <c r="P57" s="12">
        <v>42.5</v>
      </c>
      <c r="Q57" s="12">
        <v>12.2</v>
      </c>
      <c r="R57" s="12">
        <v>6.4</v>
      </c>
      <c r="S57" s="12">
        <v>30.2</v>
      </c>
      <c r="T57" s="12">
        <v>43.2</v>
      </c>
      <c r="U57" s="12">
        <v>32.799999999999997</v>
      </c>
      <c r="V57" s="12">
        <v>9.3000000000000007</v>
      </c>
      <c r="W57" s="12">
        <v>22.9</v>
      </c>
      <c r="X57" s="12">
        <v>24.7</v>
      </c>
      <c r="Y57" s="12">
        <v>30.3</v>
      </c>
      <c r="Z57" s="12">
        <v>25.8</v>
      </c>
      <c r="AA57" s="12">
        <v>20.6</v>
      </c>
      <c r="AB57" s="12">
        <v>42.9</v>
      </c>
      <c r="AC57" s="12">
        <v>44.5</v>
      </c>
      <c r="AD57" s="12">
        <v>17.5</v>
      </c>
      <c r="AE57" s="12">
        <v>35</v>
      </c>
      <c r="AF57" s="12">
        <v>15.8</v>
      </c>
      <c r="AG57" s="12"/>
      <c r="AH57" s="12"/>
      <c r="AI57" s="10">
        <v>83920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20.2</v>
      </c>
      <c r="C3" s="12">
        <v>15.4</v>
      </c>
      <c r="D3" s="12">
        <v>54.1</v>
      </c>
      <c r="E3" s="12">
        <v>44.5</v>
      </c>
      <c r="F3" s="12">
        <v>45.1</v>
      </c>
      <c r="G3" s="12">
        <v>49.3</v>
      </c>
      <c r="H3" s="12">
        <v>44.8</v>
      </c>
      <c r="I3" s="12">
        <v>53.9</v>
      </c>
      <c r="J3" s="12">
        <v>40.9</v>
      </c>
      <c r="K3" s="12">
        <v>39</v>
      </c>
      <c r="L3" s="12">
        <v>53.9</v>
      </c>
      <c r="M3" s="12">
        <v>51.1</v>
      </c>
      <c r="N3" s="12">
        <v>53.9</v>
      </c>
      <c r="O3" s="12">
        <v>42.5</v>
      </c>
      <c r="P3" s="12">
        <v>53.2</v>
      </c>
      <c r="Q3" s="12">
        <v>52.5</v>
      </c>
      <c r="R3" s="12">
        <v>18</v>
      </c>
      <c r="S3" s="12">
        <v>49.1</v>
      </c>
      <c r="T3" s="12">
        <v>40.5</v>
      </c>
      <c r="U3" s="12">
        <v>43.1</v>
      </c>
      <c r="V3" s="12">
        <v>51.7</v>
      </c>
      <c r="W3" s="12">
        <v>44</v>
      </c>
      <c r="X3" s="12">
        <v>51.6</v>
      </c>
      <c r="Y3" s="12">
        <v>49.7</v>
      </c>
      <c r="Z3" s="12">
        <v>17.5</v>
      </c>
      <c r="AA3" s="12">
        <v>53.6</v>
      </c>
      <c r="AB3" s="12">
        <v>44.4</v>
      </c>
      <c r="AC3" s="12">
        <v>41.6</v>
      </c>
      <c r="AD3" s="12">
        <v>41.1</v>
      </c>
      <c r="AE3" s="12">
        <v>41.6</v>
      </c>
      <c r="AF3" s="12">
        <v>45.3</v>
      </c>
      <c r="AG3" s="12">
        <v>52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102</v>
      </c>
      <c r="C4" s="28">
        <f t="shared" ref="C4:AG4" si="1">SUM(C54:C57)</f>
        <v>97.8</v>
      </c>
      <c r="D4" s="28">
        <f t="shared" si="1"/>
        <v>196.9</v>
      </c>
      <c r="E4" s="28">
        <f t="shared" si="1"/>
        <v>334.9</v>
      </c>
      <c r="F4" s="28">
        <f t="shared" si="1"/>
        <v>303.59999999999997</v>
      </c>
      <c r="G4" s="28">
        <f t="shared" si="1"/>
        <v>269.8</v>
      </c>
      <c r="H4" s="28">
        <f t="shared" si="1"/>
        <v>264.7</v>
      </c>
      <c r="I4" s="28">
        <f t="shared" si="1"/>
        <v>118.5</v>
      </c>
      <c r="J4" s="28">
        <f t="shared" si="1"/>
        <v>179.7</v>
      </c>
      <c r="K4" s="28">
        <f t="shared" si="1"/>
        <v>159.49999999999997</v>
      </c>
      <c r="L4" s="28">
        <f t="shared" si="1"/>
        <v>201.70000000000002</v>
      </c>
      <c r="M4" s="28">
        <f t="shared" si="1"/>
        <v>194.9</v>
      </c>
      <c r="N4" s="28">
        <f t="shared" si="1"/>
        <v>171.9</v>
      </c>
      <c r="O4" s="28">
        <f t="shared" si="1"/>
        <v>112.89999999999999</v>
      </c>
      <c r="P4" s="28">
        <f t="shared" si="1"/>
        <v>133.9</v>
      </c>
      <c r="Q4" s="28">
        <f t="shared" si="1"/>
        <v>177.1</v>
      </c>
      <c r="R4" s="28">
        <f t="shared" si="1"/>
        <v>61</v>
      </c>
      <c r="S4" s="28">
        <f t="shared" si="1"/>
        <v>185.6</v>
      </c>
      <c r="T4" s="28">
        <f t="shared" si="1"/>
        <v>155.69999999999999</v>
      </c>
      <c r="U4" s="28">
        <f t="shared" si="1"/>
        <v>167.9</v>
      </c>
      <c r="V4" s="28">
        <f t="shared" si="1"/>
        <v>154.69999999999999</v>
      </c>
      <c r="W4" s="28">
        <f t="shared" si="1"/>
        <v>264.7</v>
      </c>
      <c r="X4" s="28">
        <f t="shared" si="1"/>
        <v>275.70000000000005</v>
      </c>
      <c r="Y4" s="28">
        <f t="shared" si="1"/>
        <v>206.9</v>
      </c>
      <c r="Z4" s="28">
        <f t="shared" si="1"/>
        <v>88</v>
      </c>
      <c r="AA4" s="28">
        <f t="shared" si="1"/>
        <v>251.79999999999998</v>
      </c>
      <c r="AB4" s="28">
        <f t="shared" si="1"/>
        <v>337.9</v>
      </c>
      <c r="AC4" s="28">
        <f t="shared" si="1"/>
        <v>333.49999999999994</v>
      </c>
      <c r="AD4" s="28">
        <f t="shared" si="1"/>
        <v>328.9</v>
      </c>
      <c r="AE4" s="28">
        <f t="shared" si="1"/>
        <v>333.6</v>
      </c>
      <c r="AF4" s="28">
        <f t="shared" si="1"/>
        <v>333.19999999999993</v>
      </c>
      <c r="AG4" s="28">
        <f t="shared" si="1"/>
        <v>251.4</v>
      </c>
      <c r="AI4" s="9">
        <f>SUM(C4:AG4)</f>
        <v>6648.2999999999984</v>
      </c>
      <c r="AJ4" s="14">
        <f>AVERAGE(C4:AG4)</f>
        <v>214.4612903225806</v>
      </c>
      <c r="AK4" s="15"/>
    </row>
    <row r="5" spans="1:40" x14ac:dyDescent="0.25">
      <c r="A5" s="11" t="s">
        <v>29</v>
      </c>
      <c r="B5" s="10">
        <f t="shared" ref="B5" si="2">$A53+B6</f>
        <v>584594</v>
      </c>
      <c r="C5" s="10">
        <f t="shared" ref="C5:AG5" si="3">$A53+C6</f>
        <v>584691</v>
      </c>
      <c r="D5" s="10">
        <f t="shared" si="3"/>
        <v>584888</v>
      </c>
      <c r="E5" s="10">
        <f t="shared" si="3"/>
        <v>585223</v>
      </c>
      <c r="F5" s="10">
        <f t="shared" si="3"/>
        <v>585527</v>
      </c>
      <c r="G5" s="10">
        <f t="shared" si="3"/>
        <v>585797</v>
      </c>
      <c r="H5" s="10">
        <f t="shared" si="3"/>
        <v>586062</v>
      </c>
      <c r="I5" s="10">
        <f t="shared" si="3"/>
        <v>586180</v>
      </c>
      <c r="J5" s="10">
        <f t="shared" si="3"/>
        <v>586360</v>
      </c>
      <c r="K5" s="10">
        <f t="shared" si="3"/>
        <v>586519</v>
      </c>
      <c r="L5" s="10">
        <f t="shared" si="3"/>
        <v>586722</v>
      </c>
      <c r="M5" s="10">
        <f t="shared" si="3"/>
        <v>586916</v>
      </c>
      <c r="N5" s="10">
        <f t="shared" si="3"/>
        <v>587088</v>
      </c>
      <c r="O5" s="10">
        <f t="shared" si="3"/>
        <v>587201</v>
      </c>
      <c r="P5" s="10">
        <f t="shared" si="3"/>
        <v>587336</v>
      </c>
      <c r="Q5" s="10">
        <f t="shared" si="3"/>
        <v>587512</v>
      </c>
      <c r="R5" s="10">
        <f t="shared" si="3"/>
        <v>587574</v>
      </c>
      <c r="S5" s="10">
        <f t="shared" si="3"/>
        <v>587760</v>
      </c>
      <c r="T5" s="10">
        <f t="shared" si="3"/>
        <v>587916</v>
      </c>
      <c r="U5" s="10">
        <f t="shared" si="3"/>
        <v>588083</v>
      </c>
      <c r="V5" s="10">
        <f t="shared" si="3"/>
        <v>588238</v>
      </c>
      <c r="W5" s="10">
        <f t="shared" si="3"/>
        <v>588504</v>
      </c>
      <c r="X5" s="10">
        <f t="shared" si="3"/>
        <v>588779</v>
      </c>
      <c r="Y5" s="10">
        <f t="shared" si="3"/>
        <v>588986</v>
      </c>
      <c r="Z5" s="10">
        <f t="shared" si="3"/>
        <v>589074</v>
      </c>
      <c r="AA5" s="10">
        <f t="shared" si="3"/>
        <v>589326</v>
      </c>
      <c r="AB5" s="10">
        <f t="shared" si="3"/>
        <v>589664</v>
      </c>
      <c r="AC5" s="10">
        <f t="shared" si="3"/>
        <v>589998</v>
      </c>
      <c r="AD5" s="10">
        <f t="shared" si="3"/>
        <v>590327</v>
      </c>
      <c r="AE5" s="10">
        <f t="shared" si="3"/>
        <v>590661</v>
      </c>
      <c r="AF5" s="10">
        <f t="shared" si="3"/>
        <v>590994</v>
      </c>
      <c r="AG5" s="10">
        <f t="shared" si="3"/>
        <v>591247</v>
      </c>
      <c r="AI5" s="10">
        <f>MAX(C5:AG5)-B5</f>
        <v>6653</v>
      </c>
    </row>
    <row r="6" spans="1:40" s="19" customFormat="1" x14ac:dyDescent="0.25">
      <c r="B6" s="24">
        <v>542919</v>
      </c>
      <c r="C6" s="10">
        <v>543016</v>
      </c>
      <c r="D6" s="24">
        <v>543213</v>
      </c>
      <c r="E6" s="24">
        <v>543548</v>
      </c>
      <c r="F6" s="24">
        <v>543852</v>
      </c>
      <c r="G6" s="24">
        <v>544122</v>
      </c>
      <c r="H6" s="24">
        <v>544387</v>
      </c>
      <c r="I6" s="24">
        <v>544505</v>
      </c>
      <c r="J6" s="24">
        <v>544685</v>
      </c>
      <c r="K6" s="24">
        <v>544844</v>
      </c>
      <c r="L6" s="24">
        <v>545047</v>
      </c>
      <c r="M6" s="24">
        <v>545241</v>
      </c>
      <c r="N6" s="24">
        <v>545413</v>
      </c>
      <c r="O6" s="24">
        <v>545526</v>
      </c>
      <c r="P6" s="24">
        <v>545661</v>
      </c>
      <c r="Q6" s="24">
        <v>545837</v>
      </c>
      <c r="R6" s="24">
        <v>545899</v>
      </c>
      <c r="S6" s="24">
        <v>546085</v>
      </c>
      <c r="T6" s="24">
        <v>546241</v>
      </c>
      <c r="U6" s="24">
        <v>546408</v>
      </c>
      <c r="V6" s="24">
        <v>546563</v>
      </c>
      <c r="W6" s="24">
        <v>546829</v>
      </c>
      <c r="X6" s="24">
        <v>547104</v>
      </c>
      <c r="Y6" s="24">
        <v>547311</v>
      </c>
      <c r="Z6" s="24">
        <v>547399</v>
      </c>
      <c r="AA6" s="24">
        <v>547651</v>
      </c>
      <c r="AB6" s="30">
        <v>547989</v>
      </c>
      <c r="AC6" s="30">
        <v>548323</v>
      </c>
      <c r="AD6" s="30">
        <v>548652</v>
      </c>
      <c r="AE6" s="24">
        <v>548986</v>
      </c>
      <c r="AF6" s="24">
        <v>549319</v>
      </c>
      <c r="AG6" s="24">
        <v>549572</v>
      </c>
      <c r="AI6" s="10"/>
      <c r="AJ6" s="20"/>
    </row>
    <row r="7" spans="1:40" x14ac:dyDescent="0.25">
      <c r="C7" s="31">
        <f>SUM($C4:C4) - (C6-$B6)</f>
        <v>0.79999999999999716</v>
      </c>
      <c r="D7" s="31">
        <f>SUM($C4:D4) - (D6-$B6)</f>
        <v>0.69999999999998863</v>
      </c>
      <c r="E7" s="31">
        <f>SUM($C4:E4) - (E6-$B6)</f>
        <v>0.59999999999990905</v>
      </c>
      <c r="F7" s="31">
        <f>SUM($C4:F4) - (F6-$B6)</f>
        <v>0.1999999999998181</v>
      </c>
      <c r="G7" s="31">
        <f>SUM($C4:G4) - (G6-$B6)</f>
        <v>0</v>
      </c>
      <c r="H7" s="31">
        <f>SUM($C4:H4) - (H6-$B6)</f>
        <v>-0.3000000000001819</v>
      </c>
      <c r="I7" s="31">
        <f>SUM($C4:I4) - (I6-$B6)</f>
        <v>0.1999999999998181</v>
      </c>
      <c r="J7" s="31">
        <f>SUM($C4:J4) - (J6-$B6)</f>
        <v>-0.10000000000013642</v>
      </c>
      <c r="K7" s="31">
        <f>SUM($C4:K4) - (K6-$B6)</f>
        <v>0.39999999999986358</v>
      </c>
      <c r="L7" s="31">
        <f>SUM($C4:L4) - (L6-$B6)</f>
        <v>-0.90000000000009095</v>
      </c>
      <c r="M7" s="31">
        <f>SUM($C4:M4) - (M6-$B6)</f>
        <v>0</v>
      </c>
      <c r="N7" s="31">
        <f>SUM($C4:N4) - (N6-$B6)</f>
        <v>-9.9999999999909051E-2</v>
      </c>
      <c r="O7" s="31">
        <f>SUM($C4:O4) - (O6-$B6)</f>
        <v>-0.1999999999998181</v>
      </c>
      <c r="P7" s="31">
        <f>SUM($C4:P4) - (P6-$B6)</f>
        <v>-1.2999999999997272</v>
      </c>
      <c r="Q7" s="31">
        <f>SUM($C4:Q4) - (Q6-$B6)</f>
        <v>-0.1999999999998181</v>
      </c>
      <c r="R7" s="31">
        <f>SUM($C4:R4) - (R6-$B6)</f>
        <v>-1.1999999999998181</v>
      </c>
      <c r="S7" s="31">
        <f>SUM($C4:S4) - (S6-$B6)</f>
        <v>-1.5999999999999091</v>
      </c>
      <c r="T7" s="31">
        <f>SUM($C4:T4) - (T6-$B6)</f>
        <v>-1.9000000000000909</v>
      </c>
      <c r="U7" s="31">
        <f>SUM($C4:U4) - (U6-$B6)</f>
        <v>-1</v>
      </c>
      <c r="V7" s="31">
        <f>SUM($C4:V4) - (V6-$B6)</f>
        <v>-1.3000000000001819</v>
      </c>
      <c r="W7" s="31">
        <f>SUM($C4:W4) - (W6-$B6)</f>
        <v>-2.6000000000003638</v>
      </c>
      <c r="X7" s="31">
        <f>SUM($C4:X4) - (X6-$B6)</f>
        <v>-1.9000000000005457</v>
      </c>
      <c r="Y7" s="31">
        <f>SUM($C4:Y4) - (Y6-$B6)</f>
        <v>-2.0000000000009095</v>
      </c>
      <c r="Z7" s="31">
        <f>SUM($C4:Z4) - (Z6-$B6)</f>
        <v>-2.0000000000009095</v>
      </c>
      <c r="AA7" s="31">
        <f>SUM($C4:AA4) - (AA6-$B6)</f>
        <v>-2.2000000000007276</v>
      </c>
      <c r="AB7" s="31">
        <f>SUM($C4:AB4) - (AB6-$B6)</f>
        <v>-2.3000000000010914</v>
      </c>
      <c r="AC7" s="31">
        <f>SUM($C4:AC4) - (AC6-$B6)</f>
        <v>-2.8000000000010914</v>
      </c>
      <c r="AD7" s="31">
        <f>SUM($C4:AD4) - (AD6-$B6)</f>
        <v>-2.9000000000014552</v>
      </c>
      <c r="AE7" s="31">
        <f>SUM($C4:AE4) - (AE6-$B6)</f>
        <v>-3.3000000000010914</v>
      </c>
      <c r="AF7" s="31">
        <f>SUM($C4:AF4) - (AF6-$B6)</f>
        <v>-3.1000000000012733</v>
      </c>
      <c r="AG7" s="31">
        <f>SUM($C4:AG4) - (AG6-$B6)</f>
        <v>-4.7000000000016371</v>
      </c>
      <c r="AI7" s="10"/>
      <c r="AJ7" s="16"/>
    </row>
    <row r="8" spans="1:40" x14ac:dyDescent="0.25">
      <c r="A8" s="11" t="s">
        <v>27</v>
      </c>
      <c r="B8" s="10">
        <v>500674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506318</v>
      </c>
      <c r="AI8" s="10">
        <f>MAX(C8:AG8)-B8</f>
        <v>5644</v>
      </c>
    </row>
    <row r="9" spans="1:40" x14ac:dyDescent="0.25">
      <c r="A9" s="18" t="s">
        <v>37</v>
      </c>
      <c r="B9" s="10">
        <v>83920</v>
      </c>
      <c r="AG9" s="10">
        <f>AI57</f>
        <v>84929</v>
      </c>
      <c r="AI9" s="10">
        <f>MAX(C9:AG9)-B9</f>
        <v>1009</v>
      </c>
    </row>
    <row r="10" spans="1:40" x14ac:dyDescent="0.25">
      <c r="AI10" s="10">
        <f>SUM(AI8:AI9)</f>
        <v>6653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27.9</v>
      </c>
      <c r="C54" s="12">
        <v>26.8</v>
      </c>
      <c r="D54" s="12">
        <v>56</v>
      </c>
      <c r="E54" s="12">
        <v>96.2</v>
      </c>
      <c r="F54" s="12">
        <v>86</v>
      </c>
      <c r="G54" s="12">
        <v>77.2</v>
      </c>
      <c r="H54" s="12">
        <v>75.7</v>
      </c>
      <c r="I54" s="12">
        <v>32.200000000000003</v>
      </c>
      <c r="J54" s="12">
        <v>50.7</v>
      </c>
      <c r="K54" s="12">
        <v>43.4</v>
      </c>
      <c r="L54" s="12">
        <v>62</v>
      </c>
      <c r="M54" s="12">
        <v>55.5</v>
      </c>
      <c r="N54" s="12">
        <v>49.5</v>
      </c>
      <c r="O54" s="12">
        <v>31.2</v>
      </c>
      <c r="P54" s="12">
        <v>37.9</v>
      </c>
      <c r="Q54" s="12">
        <v>49.3</v>
      </c>
      <c r="R54" s="12">
        <v>16.100000000000001</v>
      </c>
      <c r="S54" s="12">
        <v>51.6</v>
      </c>
      <c r="T54" s="12">
        <v>44</v>
      </c>
      <c r="U54" s="12">
        <v>46.1</v>
      </c>
      <c r="V54" s="12">
        <v>43</v>
      </c>
      <c r="W54" s="12">
        <v>74</v>
      </c>
      <c r="X54" s="12">
        <v>77.400000000000006</v>
      </c>
      <c r="Y54" s="12">
        <v>58.1</v>
      </c>
      <c r="Z54" s="12">
        <v>24.1</v>
      </c>
      <c r="AA54" s="12">
        <v>74.3</v>
      </c>
      <c r="AB54" s="12">
        <v>99</v>
      </c>
      <c r="AC54" s="12">
        <v>96.3</v>
      </c>
      <c r="AD54" s="12">
        <v>95.4</v>
      </c>
      <c r="AE54" s="12">
        <v>96.3</v>
      </c>
      <c r="AF54" s="12">
        <v>97.2</v>
      </c>
      <c r="AG54" s="12">
        <v>68.8</v>
      </c>
      <c r="AH54" s="12"/>
      <c r="AI54" s="10">
        <v>131855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29.3</v>
      </c>
      <c r="C55" s="12">
        <v>28.2</v>
      </c>
      <c r="D55" s="12">
        <v>56.3</v>
      </c>
      <c r="E55" s="12">
        <v>95.7</v>
      </c>
      <c r="F55" s="12">
        <v>86.2</v>
      </c>
      <c r="G55" s="12">
        <v>77.5</v>
      </c>
      <c r="H55" s="12">
        <v>75.5</v>
      </c>
      <c r="I55" s="12">
        <v>33.4</v>
      </c>
      <c r="J55" s="12">
        <v>51.5</v>
      </c>
      <c r="K55" s="12">
        <v>44.3</v>
      </c>
      <c r="L55" s="12">
        <v>58.9</v>
      </c>
      <c r="M55" s="12">
        <v>56</v>
      </c>
      <c r="N55" s="12">
        <v>49.9</v>
      </c>
      <c r="O55" s="12">
        <v>32.4</v>
      </c>
      <c r="P55" s="12">
        <v>38.700000000000003</v>
      </c>
      <c r="Q55" s="12">
        <v>50.1</v>
      </c>
      <c r="R55" s="12">
        <v>17.7</v>
      </c>
      <c r="S55" s="12">
        <v>52.3</v>
      </c>
      <c r="T55" s="12">
        <v>44.8</v>
      </c>
      <c r="U55" s="12">
        <v>46.9</v>
      </c>
      <c r="V55" s="12">
        <v>44</v>
      </c>
      <c r="W55" s="12">
        <v>74.7</v>
      </c>
      <c r="X55" s="12">
        <v>77</v>
      </c>
      <c r="Y55" s="12">
        <v>59</v>
      </c>
      <c r="Z55" s="12">
        <v>25.4</v>
      </c>
      <c r="AA55" s="12">
        <v>73.599999999999994</v>
      </c>
      <c r="AB55" s="12">
        <v>97.1</v>
      </c>
      <c r="AC55" s="12">
        <v>94.6</v>
      </c>
      <c r="AD55" s="12">
        <v>93.9</v>
      </c>
      <c r="AE55" s="12">
        <v>94.8</v>
      </c>
      <c r="AF55" s="12">
        <v>95.5</v>
      </c>
      <c r="AG55" s="12">
        <v>69.3</v>
      </c>
      <c r="AH55" s="12"/>
      <c r="AI55" s="10">
        <v>170988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29</v>
      </c>
      <c r="C56" s="12">
        <v>28.1</v>
      </c>
      <c r="D56" s="12">
        <v>55.3</v>
      </c>
      <c r="E56" s="12">
        <v>91.5</v>
      </c>
      <c r="F56" s="12">
        <v>83.2</v>
      </c>
      <c r="G56" s="12">
        <v>73.8</v>
      </c>
      <c r="H56" s="12">
        <v>73.099999999999994</v>
      </c>
      <c r="I56" s="12">
        <v>33.5</v>
      </c>
      <c r="J56" s="12">
        <v>51.3</v>
      </c>
      <c r="K56" s="12">
        <v>44.7</v>
      </c>
      <c r="L56" s="12">
        <v>53.7</v>
      </c>
      <c r="M56" s="12">
        <v>55.6</v>
      </c>
      <c r="N56" s="12">
        <v>47.6</v>
      </c>
      <c r="O56" s="12">
        <v>32.299999999999997</v>
      </c>
      <c r="P56" s="12">
        <v>38.200000000000003</v>
      </c>
      <c r="Q56" s="12">
        <v>50.3</v>
      </c>
      <c r="R56" s="12">
        <v>17.7</v>
      </c>
      <c r="S56" s="12">
        <v>52.5</v>
      </c>
      <c r="T56" s="12">
        <v>44.3</v>
      </c>
      <c r="U56" s="12">
        <v>47.4</v>
      </c>
      <c r="V56" s="12">
        <v>44</v>
      </c>
      <c r="W56" s="12">
        <v>74.400000000000006</v>
      </c>
      <c r="X56" s="12">
        <v>76.2</v>
      </c>
      <c r="Y56" s="12">
        <v>58.9</v>
      </c>
      <c r="Z56" s="12">
        <v>25.4</v>
      </c>
      <c r="AA56" s="12">
        <v>69.900000000000006</v>
      </c>
      <c r="AB56" s="12">
        <v>93.6</v>
      </c>
      <c r="AC56" s="12">
        <v>91.9</v>
      </c>
      <c r="AD56" s="12">
        <v>90.7</v>
      </c>
      <c r="AE56" s="12">
        <v>92.4</v>
      </c>
      <c r="AF56" s="12">
        <v>92.6</v>
      </c>
      <c r="AG56" s="12">
        <v>70.7</v>
      </c>
      <c r="AH56" s="12"/>
      <c r="AI56" s="10">
        <v>161800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15.8</v>
      </c>
      <c r="C57" s="12">
        <v>14.7</v>
      </c>
      <c r="D57" s="12">
        <v>29.3</v>
      </c>
      <c r="E57" s="12">
        <v>51.5</v>
      </c>
      <c r="F57" s="12">
        <v>48.2</v>
      </c>
      <c r="G57" s="12">
        <v>41.3</v>
      </c>
      <c r="H57" s="12">
        <v>40.4</v>
      </c>
      <c r="I57" s="12">
        <v>19.399999999999999</v>
      </c>
      <c r="J57" s="12">
        <v>26.2</v>
      </c>
      <c r="K57" s="12">
        <v>27.1</v>
      </c>
      <c r="L57" s="12">
        <v>27.1</v>
      </c>
      <c r="M57" s="12">
        <v>27.8</v>
      </c>
      <c r="N57" s="12">
        <v>24.9</v>
      </c>
      <c r="O57" s="12">
        <v>17</v>
      </c>
      <c r="P57" s="12">
        <v>19.100000000000001</v>
      </c>
      <c r="Q57" s="12">
        <v>27.4</v>
      </c>
      <c r="R57" s="12">
        <v>9.5</v>
      </c>
      <c r="S57" s="12">
        <v>29.2</v>
      </c>
      <c r="T57" s="12">
        <v>22.6</v>
      </c>
      <c r="U57" s="12">
        <v>27.5</v>
      </c>
      <c r="V57" s="12">
        <v>23.7</v>
      </c>
      <c r="W57" s="12">
        <v>41.6</v>
      </c>
      <c r="X57" s="12">
        <v>45.1</v>
      </c>
      <c r="Y57" s="12">
        <v>30.9</v>
      </c>
      <c r="Z57" s="12">
        <v>13.1</v>
      </c>
      <c r="AA57" s="12">
        <v>34</v>
      </c>
      <c r="AB57" s="12">
        <v>48.2</v>
      </c>
      <c r="AC57" s="12">
        <v>50.7</v>
      </c>
      <c r="AD57" s="12">
        <v>48.9</v>
      </c>
      <c r="AE57" s="12">
        <v>50.1</v>
      </c>
      <c r="AF57" s="12">
        <v>47.9</v>
      </c>
      <c r="AG57" s="12">
        <v>42.6</v>
      </c>
      <c r="AH57" s="12"/>
      <c r="AI57" s="10">
        <v>84929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I54" sqref="AI54:AI57"/>
    </sheetView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52</v>
      </c>
      <c r="C3" s="12">
        <v>47</v>
      </c>
      <c r="D3" s="12">
        <v>45.3</v>
      </c>
      <c r="E3" s="12">
        <v>45.9</v>
      </c>
      <c r="F3" s="12">
        <v>48.9</v>
      </c>
      <c r="G3" s="12">
        <v>48.1</v>
      </c>
      <c r="H3" s="12">
        <v>49.4</v>
      </c>
      <c r="I3" s="12">
        <v>51.8</v>
      </c>
      <c r="J3" s="12">
        <v>50.8</v>
      </c>
      <c r="K3" s="12">
        <v>43.5</v>
      </c>
      <c r="L3" s="12">
        <v>51.8</v>
      </c>
      <c r="M3" s="12">
        <v>50.6</v>
      </c>
      <c r="N3" s="12">
        <v>42.5</v>
      </c>
      <c r="O3" s="12">
        <v>45.1</v>
      </c>
      <c r="P3" s="12">
        <v>42.5</v>
      </c>
      <c r="Q3" s="12">
        <v>42.4</v>
      </c>
      <c r="R3" s="12">
        <v>48.3</v>
      </c>
      <c r="S3" s="12">
        <v>41.2</v>
      </c>
      <c r="T3" s="12">
        <v>46.8</v>
      </c>
      <c r="U3" s="12">
        <v>51.4</v>
      </c>
      <c r="V3" s="12">
        <v>43.7</v>
      </c>
      <c r="W3" s="12">
        <v>48</v>
      </c>
      <c r="X3" s="12">
        <v>40.299999999999997</v>
      </c>
      <c r="Y3" s="12">
        <v>43.2</v>
      </c>
      <c r="Z3" s="12">
        <v>41.5</v>
      </c>
      <c r="AA3" s="12">
        <v>40.299999999999997</v>
      </c>
      <c r="AB3" s="12">
        <v>48.4</v>
      </c>
      <c r="AC3" s="12">
        <v>42.8</v>
      </c>
      <c r="AD3" s="12">
        <v>41.4</v>
      </c>
      <c r="AE3" s="12">
        <v>44.6</v>
      </c>
      <c r="AF3" s="12">
        <v>48.8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251.4</v>
      </c>
      <c r="C4" s="28">
        <f t="shared" ref="C4:AG4" si="1">SUM(C54:C57)</f>
        <v>264.5</v>
      </c>
      <c r="D4" s="28">
        <f t="shared" si="1"/>
        <v>330.00000000000006</v>
      </c>
      <c r="E4" s="28">
        <f t="shared" si="1"/>
        <v>295.60000000000002</v>
      </c>
      <c r="F4" s="28">
        <f t="shared" si="1"/>
        <v>225.1</v>
      </c>
      <c r="G4" s="28">
        <f t="shared" si="1"/>
        <v>314.30000000000007</v>
      </c>
      <c r="H4" s="28">
        <f t="shared" si="1"/>
        <v>297.59999999999997</v>
      </c>
      <c r="I4" s="28">
        <f t="shared" si="1"/>
        <v>288.3</v>
      </c>
      <c r="J4" s="28">
        <f t="shared" si="1"/>
        <v>259.5</v>
      </c>
      <c r="K4" s="28">
        <f t="shared" si="1"/>
        <v>276.2</v>
      </c>
      <c r="L4" s="28">
        <f t="shared" si="1"/>
        <v>249.5</v>
      </c>
      <c r="M4" s="28">
        <f t="shared" si="1"/>
        <v>280.2</v>
      </c>
      <c r="N4" s="28">
        <f t="shared" si="1"/>
        <v>324.5</v>
      </c>
      <c r="O4" s="28">
        <f t="shared" si="1"/>
        <v>340.59999999999997</v>
      </c>
      <c r="P4" s="28">
        <f t="shared" si="1"/>
        <v>346.29999999999995</v>
      </c>
      <c r="Q4" s="28">
        <f t="shared" si="1"/>
        <v>344.79999999999995</v>
      </c>
      <c r="R4" s="28">
        <f t="shared" si="1"/>
        <v>308.7</v>
      </c>
      <c r="S4" s="28">
        <f t="shared" si="1"/>
        <v>311.5</v>
      </c>
      <c r="T4" s="28">
        <f t="shared" si="1"/>
        <v>237.1</v>
      </c>
      <c r="U4" s="28">
        <f t="shared" si="1"/>
        <v>247.89999999999998</v>
      </c>
      <c r="V4" s="28">
        <f t="shared" si="1"/>
        <v>272.7</v>
      </c>
      <c r="W4" s="28">
        <f t="shared" si="1"/>
        <v>237.29999999999998</v>
      </c>
      <c r="X4" s="28">
        <f t="shared" si="1"/>
        <v>87.6</v>
      </c>
      <c r="Y4" s="28">
        <f t="shared" si="1"/>
        <v>326.3</v>
      </c>
      <c r="Z4" s="28">
        <f t="shared" si="1"/>
        <v>341</v>
      </c>
      <c r="AA4" s="28">
        <f t="shared" si="1"/>
        <v>329.5</v>
      </c>
      <c r="AB4" s="28">
        <f t="shared" si="1"/>
        <v>294.8</v>
      </c>
      <c r="AC4" s="28">
        <f t="shared" si="1"/>
        <v>294.60000000000002</v>
      </c>
      <c r="AD4" s="28">
        <f t="shared" si="1"/>
        <v>304</v>
      </c>
      <c r="AE4" s="28">
        <f t="shared" si="1"/>
        <v>199.79999999999998</v>
      </c>
      <c r="AF4" s="28">
        <f t="shared" si="1"/>
        <v>111.2</v>
      </c>
      <c r="AG4" s="28">
        <f t="shared" si="1"/>
        <v>0</v>
      </c>
      <c r="AI4" s="9">
        <f>SUM(C4:AG4)</f>
        <v>8341</v>
      </c>
      <c r="AJ4" s="14">
        <f>AVERAGE(C4:AG4)</f>
        <v>269.06451612903226</v>
      </c>
      <c r="AK4" s="15"/>
    </row>
    <row r="5" spans="1:40" x14ac:dyDescent="0.25">
      <c r="A5" s="11" t="s">
        <v>29</v>
      </c>
      <c r="B5" s="10">
        <f t="shared" ref="B5" si="2">$A53+B6</f>
        <v>591247</v>
      </c>
      <c r="C5" s="10">
        <f t="shared" ref="C5:AG5" si="3">$A53+C6</f>
        <v>591511</v>
      </c>
      <c r="D5" s="10">
        <f t="shared" si="3"/>
        <v>591841</v>
      </c>
      <c r="E5" s="10">
        <f t="shared" si="3"/>
        <v>592137</v>
      </c>
      <c r="F5" s="10">
        <f t="shared" si="3"/>
        <v>592362</v>
      </c>
      <c r="G5" s="10">
        <f t="shared" si="3"/>
        <v>592677</v>
      </c>
      <c r="H5" s="10">
        <f t="shared" si="3"/>
        <v>592975</v>
      </c>
      <c r="I5" s="10">
        <f t="shared" si="3"/>
        <v>593264</v>
      </c>
      <c r="J5" s="10">
        <f t="shared" si="3"/>
        <v>593524</v>
      </c>
      <c r="K5" s="10">
        <f t="shared" si="3"/>
        <v>593801</v>
      </c>
      <c r="L5" s="10">
        <f t="shared" si="3"/>
        <v>594050</v>
      </c>
      <c r="M5" s="10">
        <f t="shared" si="3"/>
        <v>594329</v>
      </c>
      <c r="N5" s="10">
        <f t="shared" si="3"/>
        <v>594654</v>
      </c>
      <c r="O5" s="10">
        <f t="shared" si="3"/>
        <v>594996</v>
      </c>
      <c r="P5" s="10">
        <f t="shared" si="3"/>
        <v>595342</v>
      </c>
      <c r="Q5" s="10">
        <f t="shared" si="3"/>
        <v>595688</v>
      </c>
      <c r="R5" s="10">
        <f t="shared" si="3"/>
        <v>595998</v>
      </c>
      <c r="S5" s="10">
        <f t="shared" si="3"/>
        <v>596310</v>
      </c>
      <c r="T5" s="10">
        <f t="shared" si="3"/>
        <v>596546</v>
      </c>
      <c r="U5" s="10">
        <f t="shared" si="3"/>
        <v>596794</v>
      </c>
      <c r="V5" s="10">
        <f t="shared" si="3"/>
        <v>597068</v>
      </c>
      <c r="W5" s="10">
        <f t="shared" si="3"/>
        <v>597304</v>
      </c>
      <c r="X5" s="10">
        <f t="shared" si="3"/>
        <v>597393</v>
      </c>
      <c r="Y5" s="10">
        <f t="shared" si="3"/>
        <v>597720</v>
      </c>
      <c r="Z5" s="10">
        <f t="shared" si="3"/>
        <v>598060</v>
      </c>
      <c r="AA5" s="10">
        <f t="shared" si="3"/>
        <v>598391</v>
      </c>
      <c r="AB5" s="10">
        <f t="shared" si="3"/>
        <v>598685</v>
      </c>
      <c r="AC5" s="10">
        <f t="shared" si="3"/>
        <v>598981</v>
      </c>
      <c r="AD5" s="10">
        <f t="shared" si="3"/>
        <v>599286</v>
      </c>
      <c r="AE5" s="10">
        <f t="shared" si="3"/>
        <v>599487</v>
      </c>
      <c r="AF5" s="10">
        <f t="shared" si="3"/>
        <v>599598</v>
      </c>
      <c r="AG5" s="10">
        <f t="shared" si="3"/>
        <v>41675</v>
      </c>
      <c r="AI5" s="10">
        <f>MAX(C5:AG5)-B5</f>
        <v>8351</v>
      </c>
    </row>
    <row r="6" spans="1:40" s="19" customFormat="1" x14ac:dyDescent="0.25">
      <c r="B6" s="24">
        <v>549572</v>
      </c>
      <c r="C6" s="10">
        <v>549836</v>
      </c>
      <c r="D6" s="24">
        <v>550166</v>
      </c>
      <c r="E6" s="24">
        <v>550462</v>
      </c>
      <c r="F6" s="24">
        <v>550687</v>
      </c>
      <c r="G6" s="24">
        <v>551002</v>
      </c>
      <c r="H6" s="24">
        <v>551300</v>
      </c>
      <c r="I6" s="24">
        <v>551589</v>
      </c>
      <c r="J6" s="24">
        <v>551849</v>
      </c>
      <c r="K6" s="24">
        <v>552126</v>
      </c>
      <c r="L6" s="24">
        <v>552375</v>
      </c>
      <c r="M6" s="24">
        <v>552654</v>
      </c>
      <c r="N6" s="24">
        <v>552979</v>
      </c>
      <c r="O6" s="24">
        <v>553321</v>
      </c>
      <c r="P6" s="24">
        <v>553667</v>
      </c>
      <c r="Q6" s="24">
        <v>554013</v>
      </c>
      <c r="R6" s="24">
        <v>554323</v>
      </c>
      <c r="S6" s="24">
        <v>554635</v>
      </c>
      <c r="T6" s="24">
        <v>554871</v>
      </c>
      <c r="U6" s="24">
        <v>555119</v>
      </c>
      <c r="V6" s="24">
        <v>555393</v>
      </c>
      <c r="W6" s="24">
        <v>555629</v>
      </c>
      <c r="X6" s="24">
        <v>555718</v>
      </c>
      <c r="Y6" s="24">
        <v>556045</v>
      </c>
      <c r="Z6" s="24">
        <v>556385</v>
      </c>
      <c r="AA6" s="24">
        <v>556716</v>
      </c>
      <c r="AB6" s="30">
        <v>557010</v>
      </c>
      <c r="AC6" s="30">
        <v>557306</v>
      </c>
      <c r="AD6" s="30">
        <v>557611</v>
      </c>
      <c r="AE6" s="24">
        <v>557812</v>
      </c>
      <c r="AF6" s="24">
        <v>557923</v>
      </c>
      <c r="AG6" s="24"/>
      <c r="AI6" s="10"/>
      <c r="AJ6" s="20"/>
    </row>
    <row r="7" spans="1:40" x14ac:dyDescent="0.25">
      <c r="C7" s="31">
        <f>SUM($C4:C4) - (C6-$B6)</f>
        <v>0.5</v>
      </c>
      <c r="D7" s="31">
        <f>SUM($C4:D4) - (D6-$B6)</f>
        <v>0.5</v>
      </c>
      <c r="E7" s="31">
        <f>SUM($C4:E4) - (E6-$B6)</f>
        <v>0.10000000000002274</v>
      </c>
      <c r="F7" s="31">
        <f>SUM($C4:F4) - (F6-$B6)</f>
        <v>0.20000000000004547</v>
      </c>
      <c r="G7" s="31">
        <f>SUM($C4:G4) - (G6-$B6)</f>
        <v>-0.5</v>
      </c>
      <c r="H7" s="31">
        <f>SUM($C4:H4) - (H6-$B6)</f>
        <v>-0.90000000000009095</v>
      </c>
      <c r="I7" s="31">
        <f>SUM($C4:I4) - (I6-$B6)</f>
        <v>-1.6000000000001364</v>
      </c>
      <c r="J7" s="31">
        <f>SUM($C4:J4) - (J6-$B6)</f>
        <v>-2.1000000000003638</v>
      </c>
      <c r="K7" s="31">
        <f>SUM($C4:K4) - (K6-$B6)</f>
        <v>-2.9000000000005457</v>
      </c>
      <c r="L7" s="31">
        <f>SUM($C4:L4) - (L6-$B6)</f>
        <v>-2.4000000000005457</v>
      </c>
      <c r="M7" s="31">
        <f>SUM($C4:M4) - (M6-$B6)</f>
        <v>-1.2000000000007276</v>
      </c>
      <c r="N7" s="31">
        <f>SUM($C4:N4) - (N6-$B6)</f>
        <v>-1.7000000000007276</v>
      </c>
      <c r="O7" s="31">
        <f>SUM($C4:O4) - (O6-$B6)</f>
        <v>-3.1000000000008185</v>
      </c>
      <c r="P7" s="31">
        <f>SUM($C4:P4) - (P6-$B6)</f>
        <v>-2.8000000000010914</v>
      </c>
      <c r="Q7" s="31">
        <f>SUM($C4:Q4) - (Q6-$B6)</f>
        <v>-4.0000000000009095</v>
      </c>
      <c r="R7" s="31">
        <f>SUM($C4:R4) - (R6-$B6)</f>
        <v>-5.3000000000010914</v>
      </c>
      <c r="S7" s="31">
        <f>SUM($C4:S4) - (S6-$B6)</f>
        <v>-5.8000000000010914</v>
      </c>
      <c r="T7" s="31">
        <f>SUM($C4:T4) - (T6-$B6)</f>
        <v>-4.7000000000007276</v>
      </c>
      <c r="U7" s="31">
        <f>SUM($C4:U4) - (U6-$B6)</f>
        <v>-4.8000000000010914</v>
      </c>
      <c r="V7" s="31">
        <f>SUM($C4:V4) - (V6-$B6)</f>
        <v>-6.1000000000012733</v>
      </c>
      <c r="W7" s="31">
        <f>SUM($C4:W4) - (W6-$B6)</f>
        <v>-4.8000000000010914</v>
      </c>
      <c r="X7" s="31">
        <f>SUM($C4:X4) - (X6-$B6)</f>
        <v>-6.2000000000007276</v>
      </c>
      <c r="Y7" s="31">
        <f>SUM($C4:Y4) - (Y6-$B6)</f>
        <v>-6.9000000000005457</v>
      </c>
      <c r="Z7" s="31">
        <f>SUM($C4:Z4) - (Z6-$B6)</f>
        <v>-5.9000000000005457</v>
      </c>
      <c r="AA7" s="31">
        <f>SUM($C4:AA4) - (AA6-$B6)</f>
        <v>-7.4000000000005457</v>
      </c>
      <c r="AB7" s="31">
        <f>SUM($C4:AB4) - (AB6-$B6)</f>
        <v>-6.6000000000003638</v>
      </c>
      <c r="AC7" s="31">
        <f>SUM($C4:AC4) - (AC6-$B6)</f>
        <v>-8</v>
      </c>
      <c r="AD7" s="31">
        <f>SUM($C4:AD4) - (AD6-$B6)</f>
        <v>-9</v>
      </c>
      <c r="AE7" s="31">
        <f>SUM($C4:AE4) - (AE6-$B6)</f>
        <v>-10.200000000000728</v>
      </c>
      <c r="AF7" s="31">
        <f>SUM($C4:AF4) - (AF6-$B6)</f>
        <v>-10</v>
      </c>
      <c r="AG7" s="31">
        <f>SUM($C4:AG4) - (AG6-$B6)</f>
        <v>557913</v>
      </c>
      <c r="AI7" s="10"/>
      <c r="AJ7" s="16"/>
    </row>
    <row r="8" spans="1:40" x14ac:dyDescent="0.25">
      <c r="A8" s="11" t="s">
        <v>27</v>
      </c>
      <c r="B8" s="10">
        <v>506318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513400</v>
      </c>
      <c r="AI8" s="10">
        <f>MAX(C8:AG8)-B8</f>
        <v>7082</v>
      </c>
    </row>
    <row r="9" spans="1:40" x14ac:dyDescent="0.25">
      <c r="A9" s="18" t="s">
        <v>37</v>
      </c>
      <c r="B9" s="10">
        <v>84929</v>
      </c>
      <c r="AG9" s="10">
        <f>AI57</f>
        <v>86197</v>
      </c>
      <c r="AI9" s="10">
        <f>MAX(C9:AG9)-B9</f>
        <v>1268</v>
      </c>
    </row>
    <row r="10" spans="1:40" x14ac:dyDescent="0.25">
      <c r="AI10" s="10">
        <f>SUM(AI8:AI9)</f>
        <v>8350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68.8</v>
      </c>
      <c r="C54" s="12">
        <v>75.8</v>
      </c>
      <c r="D54" s="12">
        <v>95.7</v>
      </c>
      <c r="E54" s="12">
        <v>83.1</v>
      </c>
      <c r="F54" s="12">
        <v>61.5</v>
      </c>
      <c r="G54" s="12">
        <v>90.8</v>
      </c>
      <c r="H54" s="12">
        <v>86</v>
      </c>
      <c r="I54" s="12">
        <v>83</v>
      </c>
      <c r="J54" s="12">
        <v>75</v>
      </c>
      <c r="K54" s="12">
        <v>75.900000000000006</v>
      </c>
      <c r="L54" s="12">
        <v>75.2</v>
      </c>
      <c r="M54" s="12">
        <v>81.3</v>
      </c>
      <c r="N54" s="12">
        <v>93</v>
      </c>
      <c r="O54" s="12">
        <v>98.6</v>
      </c>
      <c r="P54" s="12">
        <v>99.9</v>
      </c>
      <c r="Q54" s="12">
        <v>99.9</v>
      </c>
      <c r="R54" s="12">
        <v>88.7</v>
      </c>
      <c r="S54" s="12">
        <v>89.1</v>
      </c>
      <c r="T54" s="12">
        <v>64.8</v>
      </c>
      <c r="U54" s="12">
        <v>72.8</v>
      </c>
      <c r="V54" s="12">
        <v>77.3</v>
      </c>
      <c r="W54" s="12">
        <v>68.8</v>
      </c>
      <c r="X54" s="12">
        <v>23.8</v>
      </c>
      <c r="Y54" s="12">
        <v>96.5</v>
      </c>
      <c r="Z54" s="12">
        <v>98.5</v>
      </c>
      <c r="AA54" s="12">
        <v>95.3</v>
      </c>
      <c r="AB54" s="12">
        <v>84.6</v>
      </c>
      <c r="AC54" s="12">
        <v>86.5</v>
      </c>
      <c r="AD54" s="12">
        <v>90.2</v>
      </c>
      <c r="AE54" s="12">
        <v>54.4</v>
      </c>
      <c r="AF54" s="12">
        <v>31</v>
      </c>
      <c r="AG54" s="12"/>
      <c r="AH54" s="12"/>
      <c r="AI54" s="10">
        <v>134253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69.3</v>
      </c>
      <c r="C55" s="12">
        <v>74.5</v>
      </c>
      <c r="D55" s="12">
        <v>93.6</v>
      </c>
      <c r="E55" s="12">
        <v>82.9</v>
      </c>
      <c r="F55" s="12">
        <v>62</v>
      </c>
      <c r="G55" s="12">
        <v>89</v>
      </c>
      <c r="H55" s="12">
        <v>84</v>
      </c>
      <c r="I55" s="12">
        <v>81.3</v>
      </c>
      <c r="J55" s="12">
        <v>73</v>
      </c>
      <c r="K55" s="12">
        <v>76.5</v>
      </c>
      <c r="L55" s="12">
        <v>73.099999999999994</v>
      </c>
      <c r="M55" s="12">
        <v>79.099999999999994</v>
      </c>
      <c r="N55" s="12">
        <v>91.4</v>
      </c>
      <c r="O55" s="12">
        <v>97.2</v>
      </c>
      <c r="P55" s="12">
        <v>97.9</v>
      </c>
      <c r="Q55" s="12">
        <v>97.8</v>
      </c>
      <c r="R55" s="12">
        <v>87.7</v>
      </c>
      <c r="S55" s="12">
        <v>88</v>
      </c>
      <c r="T55" s="12">
        <v>65.2</v>
      </c>
      <c r="U55" s="12">
        <v>71.099999999999994</v>
      </c>
      <c r="V55" s="12">
        <v>77.400000000000006</v>
      </c>
      <c r="W55" s="12">
        <v>68.099999999999994</v>
      </c>
      <c r="X55" s="12">
        <v>25</v>
      </c>
      <c r="Y55" s="12">
        <v>93.6</v>
      </c>
      <c r="Z55" s="12">
        <v>96.3</v>
      </c>
      <c r="AA55" s="12">
        <v>93.1</v>
      </c>
      <c r="AB55" s="12">
        <v>82.9</v>
      </c>
      <c r="AC55" s="12">
        <v>83.8</v>
      </c>
      <c r="AD55" s="12">
        <v>88.3</v>
      </c>
      <c r="AE55" s="12">
        <v>54.8</v>
      </c>
      <c r="AF55" s="12">
        <v>31.8</v>
      </c>
      <c r="AG55" s="12"/>
      <c r="AH55" s="12"/>
      <c r="AI55" s="10">
        <v>173352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70.7</v>
      </c>
      <c r="C56" s="12">
        <v>71.8</v>
      </c>
      <c r="D56" s="12">
        <v>90.9</v>
      </c>
      <c r="E56" s="12">
        <v>82.4</v>
      </c>
      <c r="F56" s="12">
        <v>63.2</v>
      </c>
      <c r="G56" s="12">
        <v>86.4</v>
      </c>
      <c r="H56" s="12">
        <v>81.7</v>
      </c>
      <c r="I56" s="12">
        <v>79</v>
      </c>
      <c r="J56" s="12">
        <v>71.3</v>
      </c>
      <c r="K56" s="12">
        <v>78</v>
      </c>
      <c r="L56" s="12">
        <v>69.2</v>
      </c>
      <c r="M56" s="12">
        <v>77.5</v>
      </c>
      <c r="N56" s="12">
        <v>89.9</v>
      </c>
      <c r="O56" s="12">
        <v>95.1</v>
      </c>
      <c r="P56" s="12">
        <v>96.6</v>
      </c>
      <c r="Q56" s="12">
        <v>95.1</v>
      </c>
      <c r="R56" s="12">
        <v>85.9</v>
      </c>
      <c r="S56" s="12">
        <v>86.7</v>
      </c>
      <c r="T56" s="12">
        <v>67</v>
      </c>
      <c r="U56" s="12">
        <v>68.099999999999994</v>
      </c>
      <c r="V56" s="12">
        <v>76.400000000000006</v>
      </c>
      <c r="W56" s="12">
        <v>65.8</v>
      </c>
      <c r="X56" s="12">
        <v>25.3</v>
      </c>
      <c r="Y56" s="12">
        <v>91.1</v>
      </c>
      <c r="Z56" s="12">
        <v>94.8</v>
      </c>
      <c r="AA56" s="12">
        <v>91.5</v>
      </c>
      <c r="AB56" s="12">
        <v>81.3</v>
      </c>
      <c r="AC56" s="12">
        <v>81.8</v>
      </c>
      <c r="AD56" s="12">
        <v>85.3</v>
      </c>
      <c r="AE56" s="12">
        <v>56.1</v>
      </c>
      <c r="AF56" s="12">
        <v>32.1</v>
      </c>
      <c r="AG56" s="12"/>
      <c r="AH56" s="12"/>
      <c r="AI56" s="10">
        <v>164120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42.6</v>
      </c>
      <c r="C57" s="12">
        <v>42.4</v>
      </c>
      <c r="D57" s="12">
        <v>49.8</v>
      </c>
      <c r="E57" s="12">
        <v>47.2</v>
      </c>
      <c r="F57" s="12">
        <v>38.4</v>
      </c>
      <c r="G57" s="12">
        <v>48.1</v>
      </c>
      <c r="H57" s="12">
        <v>45.9</v>
      </c>
      <c r="I57" s="12">
        <v>45</v>
      </c>
      <c r="J57" s="12">
        <v>40.200000000000003</v>
      </c>
      <c r="K57" s="12">
        <v>45.8</v>
      </c>
      <c r="L57" s="12">
        <v>32</v>
      </c>
      <c r="M57" s="12">
        <v>42.3</v>
      </c>
      <c r="N57" s="12">
        <v>50.2</v>
      </c>
      <c r="O57" s="12">
        <v>49.7</v>
      </c>
      <c r="P57" s="12">
        <v>51.9</v>
      </c>
      <c r="Q57" s="12">
        <v>52</v>
      </c>
      <c r="R57" s="12">
        <v>46.4</v>
      </c>
      <c r="S57" s="12">
        <v>47.7</v>
      </c>
      <c r="T57" s="12">
        <v>40.1</v>
      </c>
      <c r="U57" s="12">
        <v>35.9</v>
      </c>
      <c r="V57" s="12">
        <v>41.6</v>
      </c>
      <c r="W57" s="12">
        <v>34.6</v>
      </c>
      <c r="X57" s="12">
        <v>13.5</v>
      </c>
      <c r="Y57" s="12">
        <v>45.1</v>
      </c>
      <c r="Z57" s="12">
        <v>51.4</v>
      </c>
      <c r="AA57" s="12">
        <v>49.6</v>
      </c>
      <c r="AB57" s="12">
        <v>46</v>
      </c>
      <c r="AC57" s="12">
        <v>42.5</v>
      </c>
      <c r="AD57" s="12">
        <v>40.200000000000003</v>
      </c>
      <c r="AE57" s="12">
        <v>34.5</v>
      </c>
      <c r="AF57" s="12">
        <v>16.3</v>
      </c>
      <c r="AG57" s="12"/>
      <c r="AH57" s="12"/>
      <c r="AI57" s="10">
        <v>86197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'Mar15'!AG3</f>
        <v>45.76</v>
      </c>
      <c r="C3" s="12">
        <v>52.914999999999999</v>
      </c>
      <c r="D3" s="12">
        <v>14.454000000000001</v>
      </c>
      <c r="E3" s="12">
        <v>52.895000000000003</v>
      </c>
      <c r="F3" s="12">
        <v>13.672000000000001</v>
      </c>
      <c r="G3" s="12">
        <v>52.457000000000001</v>
      </c>
      <c r="H3" s="12">
        <v>51.982999999999997</v>
      </c>
      <c r="I3" s="12">
        <v>48.228999999999999</v>
      </c>
      <c r="J3" s="12">
        <v>44.076000000000001</v>
      </c>
      <c r="K3" s="12">
        <v>42.558</v>
      </c>
      <c r="L3" s="12">
        <v>43.26</v>
      </c>
      <c r="M3" s="12">
        <v>52.997</v>
      </c>
      <c r="N3" s="12">
        <v>43.73</v>
      </c>
      <c r="O3" s="12">
        <v>42.597999999999999</v>
      </c>
      <c r="P3" s="12">
        <v>43.329000000000001</v>
      </c>
      <c r="Q3" s="12">
        <v>43.686</v>
      </c>
      <c r="R3" s="12">
        <v>18.649000000000001</v>
      </c>
      <c r="S3" s="12">
        <v>45.238</v>
      </c>
      <c r="T3" s="12">
        <v>52.954999999999998</v>
      </c>
      <c r="U3" s="12">
        <v>52.99</v>
      </c>
      <c r="V3" s="12">
        <v>50.924999999999997</v>
      </c>
      <c r="W3" s="12">
        <v>44.423000000000002</v>
      </c>
      <c r="X3" s="12">
        <v>42.92</v>
      </c>
      <c r="Y3" s="12">
        <v>44.058</v>
      </c>
      <c r="Z3" s="12">
        <v>43.38</v>
      </c>
      <c r="AA3" s="12">
        <v>42.924999999999997</v>
      </c>
      <c r="AB3" s="12">
        <v>51.274000000000001</v>
      </c>
      <c r="AC3" s="12">
        <v>52.45</v>
      </c>
      <c r="AD3" s="12">
        <v>24.108000000000001</v>
      </c>
      <c r="AE3" s="12">
        <v>53</v>
      </c>
      <c r="AF3" s="12">
        <v>48.893999999999998</v>
      </c>
      <c r="AG3" s="12"/>
      <c r="AH3" s="12"/>
      <c r="AI3" s="12"/>
    </row>
    <row r="4" spans="1:40" s="6" customFormat="1" x14ac:dyDescent="0.25">
      <c r="A4" s="13" t="s">
        <v>4</v>
      </c>
      <c r="B4" s="12">
        <f>'Mar15'!AG4</f>
        <v>111.3</v>
      </c>
      <c r="C4" s="6">
        <f t="shared" ref="C4:H4" si="0">SUM(C54:C57)</f>
        <v>187.1</v>
      </c>
      <c r="D4" s="6">
        <f t="shared" si="0"/>
        <v>69.3</v>
      </c>
      <c r="E4" s="6">
        <f t="shared" si="0"/>
        <v>192.4</v>
      </c>
      <c r="F4" s="6">
        <f t="shared" si="0"/>
        <v>52.8</v>
      </c>
      <c r="G4" s="6">
        <f t="shared" si="0"/>
        <v>286.10000000000002</v>
      </c>
      <c r="H4" s="6">
        <f t="shared" si="0"/>
        <v>303.59999999999997</v>
      </c>
      <c r="I4" s="6">
        <f t="shared" ref="I4:P4" si="1">SUM(I54:I57)</f>
        <v>323.2</v>
      </c>
      <c r="J4" s="6">
        <f t="shared" si="1"/>
        <v>315.10000000000002</v>
      </c>
      <c r="K4" s="6">
        <f t="shared" si="1"/>
        <v>305.8</v>
      </c>
      <c r="L4" s="6">
        <f t="shared" si="1"/>
        <v>287.5</v>
      </c>
      <c r="M4" s="6">
        <f t="shared" si="1"/>
        <v>137.99999999999997</v>
      </c>
      <c r="N4" s="6">
        <f t="shared" si="1"/>
        <v>298</v>
      </c>
      <c r="O4" s="6">
        <f t="shared" si="1"/>
        <v>309.60000000000002</v>
      </c>
      <c r="P4" s="6">
        <f t="shared" si="1"/>
        <v>299.09999999999997</v>
      </c>
      <c r="Q4" s="6">
        <f t="shared" ref="Q4:V4" si="2">SUM(Q54:Q57)</f>
        <v>297.5</v>
      </c>
      <c r="R4" s="6">
        <f t="shared" si="2"/>
        <v>131.1</v>
      </c>
      <c r="S4" s="6">
        <f t="shared" si="2"/>
        <v>101.8</v>
      </c>
      <c r="T4" s="6">
        <f t="shared" si="2"/>
        <v>155.6</v>
      </c>
      <c r="U4" s="6">
        <f t="shared" si="2"/>
        <v>263.10000000000002</v>
      </c>
      <c r="V4" s="6">
        <f t="shared" si="2"/>
        <v>325</v>
      </c>
      <c r="W4" s="6">
        <f t="shared" ref="W4:AB4" si="3">SUM(W54:W57)</f>
        <v>330.9</v>
      </c>
      <c r="X4" s="6">
        <f t="shared" si="3"/>
        <v>327.3</v>
      </c>
      <c r="Y4" s="6">
        <f t="shared" si="3"/>
        <v>328</v>
      </c>
      <c r="Z4" s="6">
        <f t="shared" si="3"/>
        <v>320.7</v>
      </c>
      <c r="AA4" s="6">
        <f t="shared" si="3"/>
        <v>118</v>
      </c>
      <c r="AB4" s="6">
        <f t="shared" si="3"/>
        <v>227.70000000000002</v>
      </c>
      <c r="AC4" s="6">
        <f>SUM(AC54:AC57)</f>
        <v>232.7</v>
      </c>
      <c r="AD4" s="6">
        <f>SUM(AD54:AD57)</f>
        <v>68.900000000000006</v>
      </c>
      <c r="AE4" s="6">
        <f>SUM(AE54:AE57)</f>
        <v>269.2</v>
      </c>
      <c r="AF4" s="6">
        <f>SUM(AF54:AF57)</f>
        <v>264</v>
      </c>
      <c r="AI4" s="9">
        <f>SUM(C4:AG4)</f>
        <v>7129.0999999999985</v>
      </c>
      <c r="AJ4" s="14">
        <f>AVERAGE(C4:AG4)</f>
        <v>237.63666666666663</v>
      </c>
      <c r="AK4" s="15"/>
    </row>
    <row r="5" spans="1:40" x14ac:dyDescent="0.25">
      <c r="A5" s="11" t="s">
        <v>29</v>
      </c>
      <c r="B5" s="10">
        <f>'Mar15'!AG5</f>
        <v>90428</v>
      </c>
      <c r="C5" s="10">
        <v>90614</v>
      </c>
      <c r="D5" s="10">
        <v>90684</v>
      </c>
      <c r="E5" s="10">
        <v>90876</v>
      </c>
      <c r="F5" s="10">
        <v>90929</v>
      </c>
      <c r="G5" s="10">
        <v>91215</v>
      </c>
      <c r="H5" s="10">
        <v>91519</v>
      </c>
      <c r="I5" s="10">
        <v>91842</v>
      </c>
      <c r="J5" s="10">
        <v>92158</v>
      </c>
      <c r="K5" s="10">
        <v>92464</v>
      </c>
      <c r="L5" s="10">
        <v>92752</v>
      </c>
      <c r="M5" s="10">
        <v>92889</v>
      </c>
      <c r="N5" s="10">
        <v>93187</v>
      </c>
      <c r="O5" s="10">
        <v>93497</v>
      </c>
      <c r="P5" s="10">
        <v>93797</v>
      </c>
      <c r="Q5" s="10">
        <v>94094</v>
      </c>
      <c r="R5" s="10">
        <v>94225</v>
      </c>
      <c r="S5" s="10">
        <v>94328</v>
      </c>
      <c r="T5" s="10">
        <v>94483</v>
      </c>
      <c r="U5" s="10">
        <v>94746</v>
      </c>
      <c r="V5" s="10">
        <v>95071</v>
      </c>
      <c r="W5" s="10">
        <v>95403</v>
      </c>
      <c r="X5" s="10">
        <v>95731</v>
      </c>
      <c r="Y5" s="10">
        <v>96059</v>
      </c>
      <c r="Z5" s="10">
        <v>96380</v>
      </c>
      <c r="AA5" s="10">
        <v>96498</v>
      </c>
      <c r="AB5" s="10">
        <v>96726</v>
      </c>
      <c r="AC5" s="10">
        <v>96958</v>
      </c>
      <c r="AD5" s="10">
        <v>97028</v>
      </c>
      <c r="AE5" s="10">
        <v>97297</v>
      </c>
      <c r="AF5" s="10">
        <v>97561</v>
      </c>
      <c r="AG5" s="10"/>
      <c r="AI5" s="10">
        <f>MAX(C5:AG5)-B5</f>
        <v>7133</v>
      </c>
    </row>
    <row r="6" spans="1:40" s="19" customFormat="1" x14ac:dyDescent="0.25">
      <c r="A6" s="11" t="s">
        <v>27</v>
      </c>
      <c r="B6" s="10">
        <f>'Mar15'!AG6</f>
        <v>77514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>
        <f>SUM(AI54:AI56)</f>
        <v>83559</v>
      </c>
      <c r="AG6" s="24"/>
      <c r="AI6" s="10">
        <f>MAX(C6:AG6)-B6</f>
        <v>6045</v>
      </c>
      <c r="AJ6" s="20"/>
    </row>
    <row r="7" spans="1:40" x14ac:dyDescent="0.25">
      <c r="A7" s="18" t="s">
        <v>37</v>
      </c>
      <c r="B7" s="10">
        <f>'Mar15'!AG7</f>
        <v>12914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>
        <f>AI57</f>
        <v>14002</v>
      </c>
      <c r="AG7" s="10"/>
      <c r="AI7" s="10">
        <f>MAX(C7:AG7)-B7</f>
        <v>1088</v>
      </c>
      <c r="AJ7" s="16"/>
    </row>
    <row r="8" spans="1:40" x14ac:dyDescent="0.25">
      <c r="B8" s="29"/>
      <c r="O8" s="10"/>
      <c r="AG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55.8</v>
      </c>
      <c r="D54" s="12">
        <v>20.399999999999999</v>
      </c>
      <c r="E54" s="12">
        <v>54.3</v>
      </c>
      <c r="F54" s="12">
        <v>15.4</v>
      </c>
      <c r="G54" s="12">
        <v>84.4</v>
      </c>
      <c r="H54" s="12">
        <v>88.2</v>
      </c>
      <c r="I54" s="12">
        <v>94.4</v>
      </c>
      <c r="J54" s="12">
        <v>92.5</v>
      </c>
      <c r="K54" s="12">
        <v>89.6</v>
      </c>
      <c r="L54" s="12">
        <v>83.4</v>
      </c>
      <c r="M54" s="12">
        <v>39.9</v>
      </c>
      <c r="N54" s="12">
        <v>88.2</v>
      </c>
      <c r="O54" s="12">
        <v>90.5</v>
      </c>
      <c r="P54" s="12">
        <v>88.1</v>
      </c>
      <c r="Q54" s="12">
        <v>86.4</v>
      </c>
      <c r="R54" s="12">
        <v>36.799999999999997</v>
      </c>
      <c r="S54" s="12">
        <v>29.9</v>
      </c>
      <c r="T54" s="12">
        <v>44.7</v>
      </c>
      <c r="U54" s="12">
        <v>79</v>
      </c>
      <c r="V54" s="12">
        <v>95</v>
      </c>
      <c r="W54" s="12">
        <v>96.8</v>
      </c>
      <c r="X54" s="12">
        <v>95.8</v>
      </c>
      <c r="Y54" s="12">
        <v>95.4</v>
      </c>
      <c r="Z54" s="12">
        <v>93.2</v>
      </c>
      <c r="AA54" s="12">
        <v>34.200000000000003</v>
      </c>
      <c r="AB54" s="12">
        <v>64.3</v>
      </c>
      <c r="AC54" s="12">
        <v>66.8</v>
      </c>
      <c r="AD54" s="12">
        <v>20.2</v>
      </c>
      <c r="AE54" s="12">
        <v>76.3</v>
      </c>
      <c r="AF54" s="12">
        <v>73.2</v>
      </c>
      <c r="AG54" s="12"/>
      <c r="AH54" s="12"/>
      <c r="AI54" s="10">
        <v>28709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55.2</v>
      </c>
      <c r="D55" s="12">
        <v>19.899999999999999</v>
      </c>
      <c r="E55" s="12">
        <v>54</v>
      </c>
      <c r="F55" s="12">
        <v>15.1</v>
      </c>
      <c r="G55" s="12">
        <v>83.2</v>
      </c>
      <c r="H55" s="12">
        <v>87</v>
      </c>
      <c r="I55" s="12">
        <v>93</v>
      </c>
      <c r="J55" s="12">
        <v>90.2</v>
      </c>
      <c r="K55" s="12">
        <v>87.9</v>
      </c>
      <c r="L55" s="12">
        <v>82.3</v>
      </c>
      <c r="M55" s="12">
        <v>39.299999999999997</v>
      </c>
      <c r="N55" s="12">
        <v>86.2</v>
      </c>
      <c r="O55" s="12">
        <v>89.1</v>
      </c>
      <c r="P55" s="12">
        <v>86.3</v>
      </c>
      <c r="Q55" s="12">
        <v>84.9</v>
      </c>
      <c r="R55" s="12">
        <v>36.299999999999997</v>
      </c>
      <c r="S55" s="12">
        <v>29.4</v>
      </c>
      <c r="T55" s="12">
        <v>44.1</v>
      </c>
      <c r="U55" s="12">
        <v>77.5</v>
      </c>
      <c r="V55" s="12">
        <v>93</v>
      </c>
      <c r="W55" s="12">
        <v>95.1</v>
      </c>
      <c r="X55" s="12">
        <v>94</v>
      </c>
      <c r="Y55" s="12">
        <v>94.1</v>
      </c>
      <c r="Z55" s="12">
        <v>91.8</v>
      </c>
      <c r="AA55" s="12">
        <v>33.799999999999997</v>
      </c>
      <c r="AB55" s="12">
        <v>63.7</v>
      </c>
      <c r="AC55" s="12">
        <v>66.8</v>
      </c>
      <c r="AD55" s="12">
        <v>19.7</v>
      </c>
      <c r="AE55" s="12">
        <v>76</v>
      </c>
      <c r="AF55" s="12">
        <v>73.2</v>
      </c>
      <c r="AG55" s="12"/>
      <c r="AH55" s="12"/>
      <c r="AI55" s="10">
        <v>28152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50.6</v>
      </c>
      <c r="D56" s="12">
        <v>19.5</v>
      </c>
      <c r="E56" s="12">
        <v>53.6</v>
      </c>
      <c r="F56" s="12">
        <v>14.8</v>
      </c>
      <c r="G56" s="12">
        <v>77.3</v>
      </c>
      <c r="H56" s="12">
        <v>80.7</v>
      </c>
      <c r="I56" s="12">
        <v>86</v>
      </c>
      <c r="J56" s="12">
        <v>83.8</v>
      </c>
      <c r="K56" s="12">
        <v>81</v>
      </c>
      <c r="L56" s="12">
        <v>76.900000000000006</v>
      </c>
      <c r="M56" s="12">
        <v>38.1</v>
      </c>
      <c r="N56" s="12">
        <v>79.599999999999994</v>
      </c>
      <c r="O56" s="12">
        <v>82.4</v>
      </c>
      <c r="P56" s="12">
        <v>79.2</v>
      </c>
      <c r="Q56" s="12">
        <v>79.599999999999994</v>
      </c>
      <c r="R56" s="12">
        <v>35.9</v>
      </c>
      <c r="S56" s="12">
        <v>28.5</v>
      </c>
      <c r="T56" s="12">
        <v>43.7</v>
      </c>
      <c r="U56" s="12">
        <v>71.099999999999994</v>
      </c>
      <c r="V56" s="12">
        <v>87.2</v>
      </c>
      <c r="W56" s="12">
        <v>88.7</v>
      </c>
      <c r="X56" s="12">
        <v>87.2</v>
      </c>
      <c r="Y56" s="12">
        <v>88.1</v>
      </c>
      <c r="Z56" s="12">
        <v>86</v>
      </c>
      <c r="AA56" s="12">
        <v>33.1</v>
      </c>
      <c r="AB56" s="12">
        <v>62.8</v>
      </c>
      <c r="AC56" s="12">
        <v>65.599999999999994</v>
      </c>
      <c r="AD56" s="12">
        <v>19.3</v>
      </c>
      <c r="AE56" s="12">
        <v>74.2</v>
      </c>
      <c r="AF56" s="12">
        <v>72.900000000000006</v>
      </c>
      <c r="AG56" s="12"/>
      <c r="AH56" s="12"/>
      <c r="AI56" s="10">
        <v>26698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25.5</v>
      </c>
      <c r="D57" s="12">
        <v>9.5</v>
      </c>
      <c r="E57" s="12">
        <v>30.5</v>
      </c>
      <c r="F57" s="12">
        <v>7.5</v>
      </c>
      <c r="G57" s="12">
        <v>41.2</v>
      </c>
      <c r="H57" s="12">
        <v>47.7</v>
      </c>
      <c r="I57" s="12">
        <v>49.8</v>
      </c>
      <c r="J57" s="12">
        <v>48.6</v>
      </c>
      <c r="K57" s="12">
        <v>47.3</v>
      </c>
      <c r="L57" s="12">
        <v>44.9</v>
      </c>
      <c r="M57" s="12">
        <v>20.7</v>
      </c>
      <c r="N57" s="12">
        <v>44</v>
      </c>
      <c r="O57" s="12">
        <v>47.6</v>
      </c>
      <c r="P57" s="12">
        <v>45.5</v>
      </c>
      <c r="Q57" s="12">
        <v>46.6</v>
      </c>
      <c r="R57" s="12">
        <v>22.1</v>
      </c>
      <c r="S57" s="12">
        <v>14</v>
      </c>
      <c r="T57" s="12">
        <v>23.1</v>
      </c>
      <c r="U57" s="12">
        <v>35.5</v>
      </c>
      <c r="V57" s="12">
        <v>49.8</v>
      </c>
      <c r="W57" s="12">
        <v>50.3</v>
      </c>
      <c r="X57" s="12">
        <v>50.3</v>
      </c>
      <c r="Y57" s="12">
        <v>50.4</v>
      </c>
      <c r="Z57" s="12">
        <v>49.7</v>
      </c>
      <c r="AA57" s="12">
        <v>16.899999999999999</v>
      </c>
      <c r="AB57" s="12">
        <v>36.9</v>
      </c>
      <c r="AC57" s="12">
        <v>33.5</v>
      </c>
      <c r="AD57" s="12">
        <v>9.6999999999999993</v>
      </c>
      <c r="AE57" s="12">
        <v>42.7</v>
      </c>
      <c r="AF57" s="12">
        <v>44.7</v>
      </c>
      <c r="AG57" s="12"/>
      <c r="AH57" s="12"/>
      <c r="AI57" s="10">
        <v>14002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508" priority="1" stopIfTrue="1" operator="greaterThan">
      <formula>300</formula>
    </cfRule>
    <cfRule type="cellIs" dxfId="4507" priority="2" stopIfTrue="1" operator="between">
      <formula>150</formula>
      <formula>250</formula>
    </cfRule>
    <cfRule type="cellIs" dxfId="450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8" sqref="AG8:AG9"/>
    </sheetView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48.8</v>
      </c>
      <c r="C3" s="12">
        <v>45.2</v>
      </c>
      <c r="D3" s="12">
        <v>54.2</v>
      </c>
      <c r="E3" s="12">
        <v>53.9</v>
      </c>
      <c r="F3" s="12">
        <v>52.3</v>
      </c>
      <c r="G3" s="12">
        <v>52.3</v>
      </c>
      <c r="H3" s="12">
        <v>51</v>
      </c>
      <c r="I3" s="12">
        <v>43.4</v>
      </c>
      <c r="J3" s="12">
        <v>47</v>
      </c>
      <c r="K3" s="12">
        <v>39.9</v>
      </c>
      <c r="L3" s="12">
        <v>42.9</v>
      </c>
      <c r="M3" s="12">
        <v>38.1</v>
      </c>
      <c r="N3" s="12">
        <v>51.6</v>
      </c>
      <c r="O3" s="12">
        <v>45.9</v>
      </c>
      <c r="P3" s="12">
        <v>36.6</v>
      </c>
      <c r="Q3" s="12">
        <v>43</v>
      </c>
      <c r="R3" s="12">
        <v>42.2</v>
      </c>
      <c r="S3" s="12">
        <v>44.5</v>
      </c>
      <c r="T3" s="12">
        <v>41.7</v>
      </c>
      <c r="U3" s="12">
        <v>41.8</v>
      </c>
      <c r="V3" s="12">
        <v>39.5</v>
      </c>
      <c r="W3" s="12">
        <v>45</v>
      </c>
      <c r="X3" s="12">
        <v>41.4</v>
      </c>
      <c r="Y3" s="12">
        <v>41.4</v>
      </c>
      <c r="Z3" s="12">
        <v>41.2</v>
      </c>
      <c r="AA3" s="12">
        <v>45</v>
      </c>
      <c r="AB3" s="12">
        <v>46.1</v>
      </c>
      <c r="AC3" s="12">
        <v>42.3</v>
      </c>
      <c r="AD3" s="12">
        <v>51.5</v>
      </c>
      <c r="AE3" s="12">
        <v>48.9</v>
      </c>
      <c r="AF3" s="12">
        <v>44.9</v>
      </c>
      <c r="AG3" s="12">
        <v>43.2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111.2</v>
      </c>
      <c r="C4" s="28">
        <f t="shared" ref="C4:AG4" si="1">SUM(C54:C57)</f>
        <v>159.6</v>
      </c>
      <c r="D4" s="28">
        <f t="shared" si="1"/>
        <v>215.20000000000002</v>
      </c>
      <c r="E4" s="28">
        <f t="shared" si="1"/>
        <v>292.09999999999997</v>
      </c>
      <c r="F4" s="28">
        <f t="shared" si="1"/>
        <v>258.10000000000002</v>
      </c>
      <c r="G4" s="28">
        <f t="shared" si="1"/>
        <v>137.5</v>
      </c>
      <c r="H4" s="28">
        <f t="shared" si="1"/>
        <v>269</v>
      </c>
      <c r="I4" s="28">
        <f t="shared" si="1"/>
        <v>307.79999999999995</v>
      </c>
      <c r="J4" s="28">
        <f t="shared" si="1"/>
        <v>285.7</v>
      </c>
      <c r="K4" s="28">
        <f t="shared" si="1"/>
        <v>268.39999999999998</v>
      </c>
      <c r="L4" s="28">
        <f t="shared" si="1"/>
        <v>294.8</v>
      </c>
      <c r="M4" s="28">
        <f t="shared" si="1"/>
        <v>286.7</v>
      </c>
      <c r="N4" s="28">
        <f t="shared" si="1"/>
        <v>132.9</v>
      </c>
      <c r="O4" s="28">
        <f t="shared" si="1"/>
        <v>205.00000000000003</v>
      </c>
      <c r="P4" s="28">
        <f t="shared" si="1"/>
        <v>288.10000000000002</v>
      </c>
      <c r="Q4" s="28">
        <f t="shared" si="1"/>
        <v>260.60000000000002</v>
      </c>
      <c r="R4" s="28">
        <f t="shared" si="1"/>
        <v>235.8</v>
      </c>
      <c r="S4" s="28">
        <f t="shared" si="1"/>
        <v>271.60000000000002</v>
      </c>
      <c r="T4" s="28">
        <f t="shared" si="1"/>
        <v>191.7</v>
      </c>
      <c r="U4" s="28">
        <f t="shared" si="1"/>
        <v>288.20000000000005</v>
      </c>
      <c r="V4" s="28">
        <f t="shared" si="1"/>
        <v>291.10000000000002</v>
      </c>
      <c r="W4" s="28">
        <f t="shared" si="1"/>
        <v>199.5</v>
      </c>
      <c r="X4" s="28">
        <f t="shared" si="1"/>
        <v>305.89999999999998</v>
      </c>
      <c r="Y4" s="28">
        <f t="shared" si="1"/>
        <v>242.10000000000002</v>
      </c>
      <c r="Z4" s="28">
        <f t="shared" si="1"/>
        <v>188.6</v>
      </c>
      <c r="AA4" s="28">
        <f t="shared" si="1"/>
        <v>160</v>
      </c>
      <c r="AB4" s="28">
        <f t="shared" si="1"/>
        <v>201.7</v>
      </c>
      <c r="AC4" s="28">
        <f t="shared" si="1"/>
        <v>290.5</v>
      </c>
      <c r="AD4" s="28">
        <f t="shared" si="1"/>
        <v>193</v>
      </c>
      <c r="AE4" s="28">
        <f t="shared" si="1"/>
        <v>112.7</v>
      </c>
      <c r="AF4" s="28">
        <f t="shared" si="1"/>
        <v>309.59999999999997</v>
      </c>
      <c r="AG4" s="28">
        <f t="shared" si="1"/>
        <v>304.60000000000002</v>
      </c>
      <c r="AI4" s="9">
        <f>SUM(C4:AG4)</f>
        <v>7448.1000000000013</v>
      </c>
      <c r="AJ4" s="14">
        <f>AVERAGE(C4:AG4)</f>
        <v>240.26129032258069</v>
      </c>
      <c r="AK4" s="15"/>
    </row>
    <row r="5" spans="1:40" x14ac:dyDescent="0.25">
      <c r="A5" s="11" t="s">
        <v>29</v>
      </c>
      <c r="B5" s="10">
        <f t="shared" ref="B5" si="2">$A53+B6</f>
        <v>599598</v>
      </c>
      <c r="C5" s="10">
        <f t="shared" ref="C5:AG5" si="3">$A53+C6</f>
        <v>599756</v>
      </c>
      <c r="D5" s="10">
        <f t="shared" si="3"/>
        <v>599972</v>
      </c>
      <c r="E5" s="10">
        <f t="shared" si="3"/>
        <v>600265</v>
      </c>
      <c r="F5" s="10">
        <f t="shared" si="3"/>
        <v>600523</v>
      </c>
      <c r="G5" s="10">
        <f t="shared" si="3"/>
        <v>600661</v>
      </c>
      <c r="H5" s="10">
        <f t="shared" si="3"/>
        <v>600932</v>
      </c>
      <c r="I5" s="10">
        <f t="shared" si="3"/>
        <v>601239</v>
      </c>
      <c r="J5" s="10">
        <f t="shared" si="3"/>
        <v>601526</v>
      </c>
      <c r="K5" s="10">
        <f t="shared" si="3"/>
        <v>601796</v>
      </c>
      <c r="L5" s="10">
        <f t="shared" si="3"/>
        <v>602091</v>
      </c>
      <c r="M5" s="10">
        <f t="shared" si="3"/>
        <v>602379</v>
      </c>
      <c r="N5" s="10">
        <f t="shared" si="3"/>
        <v>602510</v>
      </c>
      <c r="O5" s="10">
        <f t="shared" si="3"/>
        <v>602716</v>
      </c>
      <c r="P5" s="10">
        <f t="shared" si="3"/>
        <v>41675</v>
      </c>
      <c r="Q5" s="10">
        <f t="shared" si="3"/>
        <v>41675</v>
      </c>
      <c r="R5" s="10">
        <f t="shared" si="3"/>
        <v>41675</v>
      </c>
      <c r="S5" s="10">
        <f t="shared" si="3"/>
        <v>41675</v>
      </c>
      <c r="T5" s="10">
        <f t="shared" si="3"/>
        <v>41675</v>
      </c>
      <c r="U5" s="10">
        <f t="shared" si="3"/>
        <v>41675</v>
      </c>
      <c r="V5" s="10">
        <f t="shared" si="3"/>
        <v>41675</v>
      </c>
      <c r="W5" s="10">
        <f t="shared" si="3"/>
        <v>41675</v>
      </c>
      <c r="X5" s="10">
        <f t="shared" si="3"/>
        <v>41675</v>
      </c>
      <c r="Y5" s="10">
        <f t="shared" si="3"/>
        <v>41675</v>
      </c>
      <c r="Z5" s="10">
        <f t="shared" si="3"/>
        <v>41675</v>
      </c>
      <c r="AA5" s="10">
        <f t="shared" si="3"/>
        <v>41675</v>
      </c>
      <c r="AB5" s="10">
        <f t="shared" si="3"/>
        <v>41675</v>
      </c>
      <c r="AC5" s="10">
        <f t="shared" si="3"/>
        <v>606129.80000000005</v>
      </c>
      <c r="AD5" s="10">
        <f t="shared" si="3"/>
        <v>606319</v>
      </c>
      <c r="AE5" s="10">
        <f t="shared" si="3"/>
        <v>606432</v>
      </c>
      <c r="AF5" s="10">
        <f t="shared" si="3"/>
        <v>606740</v>
      </c>
      <c r="AG5" s="10">
        <f t="shared" si="3"/>
        <v>607047</v>
      </c>
      <c r="AI5" s="10">
        <f>MAX(C5:AG5)-B5</f>
        <v>7449</v>
      </c>
    </row>
    <row r="6" spans="1:40" s="19" customFormat="1" x14ac:dyDescent="0.25">
      <c r="B6" s="24">
        <v>557923</v>
      </c>
      <c r="C6" s="10">
        <v>558081</v>
      </c>
      <c r="D6" s="24">
        <v>558297</v>
      </c>
      <c r="E6" s="24">
        <v>558590</v>
      </c>
      <c r="F6" s="24">
        <v>558848</v>
      </c>
      <c r="G6" s="24">
        <v>558986</v>
      </c>
      <c r="H6" s="24">
        <v>559257</v>
      </c>
      <c r="I6" s="24">
        <v>559564</v>
      </c>
      <c r="J6" s="24">
        <v>559851</v>
      </c>
      <c r="K6" s="24">
        <v>560121</v>
      </c>
      <c r="L6" s="24">
        <v>560416</v>
      </c>
      <c r="M6" s="24">
        <v>560704</v>
      </c>
      <c r="N6" s="24">
        <v>560835</v>
      </c>
      <c r="O6" s="24">
        <v>561041</v>
      </c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30"/>
      <c r="AC6" s="30">
        <f>564475-20.2</f>
        <v>564454.80000000005</v>
      </c>
      <c r="AD6" s="30">
        <v>564644</v>
      </c>
      <c r="AE6" s="24">
        <v>564757</v>
      </c>
      <c r="AF6" s="24">
        <v>565065</v>
      </c>
      <c r="AG6" s="24">
        <v>565372</v>
      </c>
      <c r="AI6" s="10"/>
      <c r="AJ6" s="20"/>
    </row>
    <row r="7" spans="1:40" x14ac:dyDescent="0.25">
      <c r="C7" s="31">
        <f>SUM($C4:C4) - (C6-$B6)</f>
        <v>1.5999999999999943</v>
      </c>
      <c r="D7" s="31">
        <f>SUM($C4:D4) - (D6-$B6)</f>
        <v>0.80000000000001137</v>
      </c>
      <c r="E7" s="31">
        <f>SUM($C4:E4) - (E6-$B6)</f>
        <v>-0.10000000000002274</v>
      </c>
      <c r="F7" s="31">
        <f>SUM($C4:F4) - (F6-$B6)</f>
        <v>0</v>
      </c>
      <c r="G7" s="31">
        <f>SUM($C4:G4) - (G6-$B6)</f>
        <v>-0.5</v>
      </c>
      <c r="H7" s="31">
        <f>SUM($C4:H4) - (H6-$B6)</f>
        <v>-2.5</v>
      </c>
      <c r="I7" s="31">
        <f>SUM($C4:I4) - (I6-$B6)</f>
        <v>-1.7000000000000455</v>
      </c>
      <c r="J7" s="31">
        <f>SUM($C4:J4) - (J6-$B6)</f>
        <v>-3</v>
      </c>
      <c r="K7" s="31">
        <f>SUM($C4:K4) - (K6-$B6)</f>
        <v>-4.5999999999999091</v>
      </c>
      <c r="L7" s="31">
        <f>SUM($C4:L4) - (L6-$B6)</f>
        <v>-4.7999999999997272</v>
      </c>
      <c r="M7" s="31">
        <f>SUM($C4:M4) - (M6-$B6)</f>
        <v>-6.0999999999999091</v>
      </c>
      <c r="N7" s="31">
        <f>SUM($C4:N4) - (N6-$B6)</f>
        <v>-4.1999999999998181</v>
      </c>
      <c r="O7" s="31">
        <f>SUM($C4:O4) - (O6-$B6)</f>
        <v>-5.1999999999998181</v>
      </c>
      <c r="P7" s="31">
        <f>SUM($C4:P4) - (P6-$B6)</f>
        <v>561323.9</v>
      </c>
      <c r="Q7" s="31">
        <f>SUM($C4:Q4) - (Q6-$B6)</f>
        <v>561584.5</v>
      </c>
      <c r="R7" s="31">
        <f>SUM($C4:R4) - (R6-$B6)</f>
        <v>561820.30000000005</v>
      </c>
      <c r="S7" s="31">
        <f>SUM($C4:S4) - (S6-$B6)</f>
        <v>562091.9</v>
      </c>
      <c r="T7" s="31">
        <f>SUM($C4:T4) - (T6-$B6)</f>
        <v>562283.6</v>
      </c>
      <c r="U7" s="31">
        <f>SUM($C4:U4) - (U6-$B6)</f>
        <v>562571.80000000005</v>
      </c>
      <c r="V7" s="31">
        <f>SUM($C4:V4) - (V6-$B6)</f>
        <v>562862.9</v>
      </c>
      <c r="W7" s="31">
        <f>SUM($C4:W4) - (W6-$B6)</f>
        <v>563062.4</v>
      </c>
      <c r="X7" s="31">
        <f>SUM($C4:X4) - (X6-$B6)</f>
        <v>563368.30000000005</v>
      </c>
      <c r="Y7" s="31">
        <f>SUM($C4:Y4) - (Y6-$B6)</f>
        <v>563610.4</v>
      </c>
      <c r="Z7" s="31">
        <f>SUM($C4:Z4) - (Z6-$B6)</f>
        <v>563799</v>
      </c>
      <c r="AA7" s="31">
        <f>SUM($C4:AA4) - (AA6-$B6)</f>
        <v>563959</v>
      </c>
      <c r="AB7" s="31">
        <f>SUM($C4:AB4) - (AB6-$B6)</f>
        <v>564160.69999999995</v>
      </c>
      <c r="AC7" s="31">
        <f>SUM($C4:AC4) - (AC6-$B6)</f>
        <v>-3.6000000000458385</v>
      </c>
      <c r="AD7" s="31">
        <f>SUM($C4:AD4) - (AD6-$B6)</f>
        <v>0.2000000000007276</v>
      </c>
      <c r="AE7" s="31">
        <f>SUM($C4:AE4) - (AE6-$B6)</f>
        <v>-9.9999999999454303E-2</v>
      </c>
      <c r="AF7" s="31">
        <f>SUM($C4:AF4) - (AF6-$B6)</f>
        <v>1.5000000000009095</v>
      </c>
      <c r="AG7" s="31">
        <f>SUM($C4:AG4) - (AG6-$B6)</f>
        <v>-0.89999999999872671</v>
      </c>
      <c r="AI7" s="10"/>
      <c r="AJ7" s="16"/>
    </row>
    <row r="8" spans="1:40" x14ac:dyDescent="0.25">
      <c r="A8" s="11" t="s">
        <v>27</v>
      </c>
      <c r="B8" s="10">
        <v>513400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519738</v>
      </c>
      <c r="AI8" s="10">
        <f>MAX(C8:AG8)-B8</f>
        <v>6338</v>
      </c>
    </row>
    <row r="9" spans="1:40" x14ac:dyDescent="0.25">
      <c r="A9" s="18" t="s">
        <v>37</v>
      </c>
      <c r="B9" s="10">
        <v>86197</v>
      </c>
      <c r="AG9" s="10">
        <f>AI57</f>
        <v>87309</v>
      </c>
      <c r="AI9" s="10">
        <f>MAX(C9:AG9)-B9</f>
        <v>1112</v>
      </c>
    </row>
    <row r="10" spans="1:40" x14ac:dyDescent="0.25">
      <c r="AI10" s="10">
        <f>SUM(AI8:AI9)</f>
        <v>7450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31</v>
      </c>
      <c r="C54" s="12">
        <v>43.4</v>
      </c>
      <c r="D54" s="12">
        <v>64.400000000000006</v>
      </c>
      <c r="E54" s="12">
        <v>87.5</v>
      </c>
      <c r="F54" s="12">
        <v>74.900000000000006</v>
      </c>
      <c r="G54" s="12">
        <v>41.3</v>
      </c>
      <c r="H54" s="12">
        <v>76.8</v>
      </c>
      <c r="I54" s="12">
        <v>86.5</v>
      </c>
      <c r="J54" s="12">
        <v>85.6</v>
      </c>
      <c r="K54" s="12">
        <v>74.099999999999994</v>
      </c>
      <c r="L54" s="12">
        <v>85.3</v>
      </c>
      <c r="M54" s="12">
        <v>79.900000000000006</v>
      </c>
      <c r="N54" s="12">
        <v>36.5</v>
      </c>
      <c r="O54" s="12">
        <v>70.400000000000006</v>
      </c>
      <c r="P54" s="12">
        <v>93.3</v>
      </c>
      <c r="Q54" s="12">
        <v>74.900000000000006</v>
      </c>
      <c r="R54" s="12">
        <v>67.099999999999994</v>
      </c>
      <c r="S54" s="12">
        <v>77.2</v>
      </c>
      <c r="T54" s="12">
        <v>50.1</v>
      </c>
      <c r="U54" s="12">
        <v>85.4</v>
      </c>
      <c r="V54" s="12">
        <v>85.2</v>
      </c>
      <c r="W54" s="12">
        <v>52.9</v>
      </c>
      <c r="X54" s="12">
        <v>91.1</v>
      </c>
      <c r="Y54" s="12">
        <v>68.099999999999994</v>
      </c>
      <c r="Z54" s="12">
        <v>49.7</v>
      </c>
      <c r="AA54" s="12">
        <v>39.799999999999997</v>
      </c>
      <c r="AB54" s="12">
        <v>56.3</v>
      </c>
      <c r="AC54" s="12">
        <v>86.1</v>
      </c>
      <c r="AD54" s="12">
        <v>54.5</v>
      </c>
      <c r="AE54" s="12">
        <v>30</v>
      </c>
      <c r="AF54" s="12">
        <v>91.5</v>
      </c>
      <c r="AG54" s="12">
        <v>87.5</v>
      </c>
      <c r="AH54" s="12"/>
      <c r="AI54" s="10">
        <v>136400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31.8</v>
      </c>
      <c r="C55" s="12">
        <v>43.8</v>
      </c>
      <c r="D55" s="12">
        <v>61.2</v>
      </c>
      <c r="E55" s="12">
        <v>84.1</v>
      </c>
      <c r="F55" s="12">
        <v>72.900000000000006</v>
      </c>
      <c r="G55" s="12">
        <v>39.9</v>
      </c>
      <c r="H55" s="12">
        <v>74.8</v>
      </c>
      <c r="I55" s="12">
        <v>86.2</v>
      </c>
      <c r="J55" s="12">
        <v>83.5</v>
      </c>
      <c r="K55" s="12">
        <v>74.5</v>
      </c>
      <c r="L55" s="12">
        <v>83.8</v>
      </c>
      <c r="M55" s="12">
        <v>80.900000000000006</v>
      </c>
      <c r="N55" s="12">
        <v>37.200000000000003</v>
      </c>
      <c r="O55" s="12">
        <v>68.900000000000006</v>
      </c>
      <c r="P55" s="12">
        <v>90.9</v>
      </c>
      <c r="Q55" s="12">
        <v>74.099999999999994</v>
      </c>
      <c r="R55" s="12">
        <v>66</v>
      </c>
      <c r="S55" s="12">
        <v>76.900000000000006</v>
      </c>
      <c r="T55" s="12">
        <v>50.6</v>
      </c>
      <c r="U55" s="12">
        <v>82.4</v>
      </c>
      <c r="V55" s="12">
        <v>83.9</v>
      </c>
      <c r="W55" s="12">
        <v>53.2</v>
      </c>
      <c r="X55" s="12">
        <v>88.8</v>
      </c>
      <c r="Y55" s="12">
        <v>67.7</v>
      </c>
      <c r="Z55" s="12">
        <v>50</v>
      </c>
      <c r="AA55" s="12">
        <v>40.1</v>
      </c>
      <c r="AB55" s="12">
        <v>53.9</v>
      </c>
      <c r="AC55" s="12">
        <v>83.9</v>
      </c>
      <c r="AD55" s="12">
        <v>54.2</v>
      </c>
      <c r="AE55" s="12">
        <v>31</v>
      </c>
      <c r="AF55" s="12">
        <v>88.9</v>
      </c>
      <c r="AG55" s="12">
        <v>86</v>
      </c>
      <c r="AH55" s="12"/>
      <c r="AI55" s="10">
        <v>175469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32.1</v>
      </c>
      <c r="C56" s="12">
        <v>44.5</v>
      </c>
      <c r="D56" s="12">
        <v>58.7</v>
      </c>
      <c r="E56" s="12">
        <v>80.8</v>
      </c>
      <c r="F56" s="12">
        <v>70.8</v>
      </c>
      <c r="G56" s="12">
        <v>36.700000000000003</v>
      </c>
      <c r="H56" s="12">
        <v>75.099999999999994</v>
      </c>
      <c r="I56" s="12">
        <v>86.6</v>
      </c>
      <c r="J56" s="12">
        <v>80.8</v>
      </c>
      <c r="K56" s="12">
        <v>75.400000000000006</v>
      </c>
      <c r="L56" s="12">
        <v>82.1</v>
      </c>
      <c r="M56" s="12">
        <v>80.5</v>
      </c>
      <c r="N56" s="12">
        <v>37.6</v>
      </c>
      <c r="O56" s="12">
        <v>64.400000000000006</v>
      </c>
      <c r="P56" s="12">
        <v>88.9</v>
      </c>
      <c r="Q56" s="12">
        <v>71.599999999999994</v>
      </c>
      <c r="R56" s="12">
        <v>62.7</v>
      </c>
      <c r="S56" s="12">
        <v>77.5</v>
      </c>
      <c r="T56" s="12">
        <v>51</v>
      </c>
      <c r="U56" s="12">
        <v>80.400000000000006</v>
      </c>
      <c r="V56" s="12">
        <v>82</v>
      </c>
      <c r="W56" s="12">
        <v>53.4</v>
      </c>
      <c r="X56" s="12">
        <v>86</v>
      </c>
      <c r="Y56" s="12">
        <v>66.3</v>
      </c>
      <c r="Z56" s="12">
        <v>48.9</v>
      </c>
      <c r="AA56" s="12">
        <v>40.1</v>
      </c>
      <c r="AB56" s="12">
        <v>51.5</v>
      </c>
      <c r="AC56" s="12">
        <v>80.5</v>
      </c>
      <c r="AD56" s="12">
        <v>53.1</v>
      </c>
      <c r="AE56" s="12">
        <v>31.7</v>
      </c>
      <c r="AF56" s="12">
        <v>86.5</v>
      </c>
      <c r="AG56" s="12">
        <v>84</v>
      </c>
      <c r="AH56" s="12"/>
      <c r="AI56" s="10">
        <v>166194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16.3</v>
      </c>
      <c r="C57" s="12">
        <v>27.9</v>
      </c>
      <c r="D57" s="12">
        <v>30.9</v>
      </c>
      <c r="E57" s="12">
        <v>39.700000000000003</v>
      </c>
      <c r="F57" s="12">
        <v>39.5</v>
      </c>
      <c r="G57" s="12">
        <v>19.600000000000001</v>
      </c>
      <c r="H57" s="12">
        <v>42.3</v>
      </c>
      <c r="I57" s="12">
        <v>48.5</v>
      </c>
      <c r="J57" s="12">
        <v>35.799999999999997</v>
      </c>
      <c r="K57" s="12">
        <v>44.4</v>
      </c>
      <c r="L57" s="12">
        <v>43.6</v>
      </c>
      <c r="M57" s="12">
        <v>45.4</v>
      </c>
      <c r="N57" s="12">
        <v>21.6</v>
      </c>
      <c r="O57" s="12">
        <v>1.3</v>
      </c>
      <c r="P57" s="12">
        <v>15</v>
      </c>
      <c r="Q57" s="12">
        <v>40</v>
      </c>
      <c r="R57" s="12">
        <f t="shared" ref="R57:AC57" si="4">Q57</f>
        <v>40</v>
      </c>
      <c r="S57" s="12">
        <f t="shared" si="4"/>
        <v>40</v>
      </c>
      <c r="T57" s="12">
        <f t="shared" si="4"/>
        <v>40</v>
      </c>
      <c r="U57" s="12">
        <f t="shared" si="4"/>
        <v>40</v>
      </c>
      <c r="V57" s="12">
        <f t="shared" si="4"/>
        <v>40</v>
      </c>
      <c r="W57" s="12">
        <f t="shared" si="4"/>
        <v>40</v>
      </c>
      <c r="X57" s="12">
        <f t="shared" si="4"/>
        <v>40</v>
      </c>
      <c r="Y57" s="12">
        <f t="shared" si="4"/>
        <v>40</v>
      </c>
      <c r="Z57" s="12">
        <f t="shared" si="4"/>
        <v>40</v>
      </c>
      <c r="AA57" s="12">
        <f t="shared" si="4"/>
        <v>40</v>
      </c>
      <c r="AB57" s="12">
        <f t="shared" si="4"/>
        <v>40</v>
      </c>
      <c r="AC57" s="12">
        <f t="shared" si="4"/>
        <v>40</v>
      </c>
      <c r="AD57" s="12">
        <v>31.2</v>
      </c>
      <c r="AE57" s="12">
        <v>20</v>
      </c>
      <c r="AF57" s="12">
        <v>42.7</v>
      </c>
      <c r="AG57" s="12">
        <v>47.1</v>
      </c>
      <c r="AH57" s="12"/>
      <c r="AI57" s="10">
        <v>87309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43.2</v>
      </c>
      <c r="C3" s="12">
        <v>54</v>
      </c>
      <c r="D3" s="12">
        <v>44.5</v>
      </c>
      <c r="E3" s="12">
        <v>47.8</v>
      </c>
      <c r="F3" s="12">
        <v>51.1</v>
      </c>
      <c r="G3" s="12">
        <v>51.6</v>
      </c>
      <c r="H3" s="12">
        <v>53.9</v>
      </c>
      <c r="I3" s="12">
        <v>33.1</v>
      </c>
      <c r="J3" s="12">
        <v>51.1</v>
      </c>
      <c r="K3" s="12">
        <v>47.8</v>
      </c>
      <c r="L3" s="12">
        <v>42.2</v>
      </c>
      <c r="M3" s="12">
        <v>36.200000000000003</v>
      </c>
      <c r="N3" s="12">
        <v>47</v>
      </c>
      <c r="O3" s="12">
        <v>37.799999999999997</v>
      </c>
      <c r="P3" s="12">
        <v>47.3</v>
      </c>
      <c r="Q3" s="12">
        <v>41.1</v>
      </c>
      <c r="R3" s="12">
        <v>35.4</v>
      </c>
      <c r="S3" s="12">
        <v>43.5</v>
      </c>
      <c r="T3" s="12">
        <v>38.799999999999997</v>
      </c>
      <c r="U3" s="12">
        <v>42.3</v>
      </c>
      <c r="V3" s="12">
        <v>34.200000000000003</v>
      </c>
      <c r="W3" s="12">
        <v>34.200000000000003</v>
      </c>
      <c r="X3" s="12">
        <v>41.3</v>
      </c>
      <c r="Y3" s="12">
        <v>33.4</v>
      </c>
      <c r="Z3" s="12">
        <v>37.200000000000003</v>
      </c>
      <c r="AA3" s="12">
        <v>47.1</v>
      </c>
      <c r="AB3" s="12">
        <v>49.5</v>
      </c>
      <c r="AC3" s="12">
        <v>18.5</v>
      </c>
      <c r="AD3" s="12">
        <v>14.5</v>
      </c>
      <c r="AE3" s="12">
        <v>28.3</v>
      </c>
      <c r="AF3" s="12">
        <v>44.6</v>
      </c>
      <c r="AG3" s="12">
        <v>42.1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304.60000000000002</v>
      </c>
      <c r="C4" s="28">
        <f t="shared" ref="C4:AG4" si="1">SUM(C54:C57)</f>
        <v>155.79999999999998</v>
      </c>
      <c r="D4" s="28">
        <f t="shared" si="1"/>
        <v>254.2</v>
      </c>
      <c r="E4" s="28">
        <f t="shared" si="1"/>
        <v>302.10000000000002</v>
      </c>
      <c r="F4" s="28">
        <f t="shared" si="1"/>
        <v>111.4</v>
      </c>
      <c r="G4" s="28">
        <f t="shared" si="1"/>
        <v>228.39999999999998</v>
      </c>
      <c r="H4" s="28">
        <f t="shared" si="1"/>
        <v>174</v>
      </c>
      <c r="I4" s="28">
        <f t="shared" si="1"/>
        <v>193.9</v>
      </c>
      <c r="J4" s="28">
        <f t="shared" si="1"/>
        <v>222.8</v>
      </c>
      <c r="K4" s="28">
        <f t="shared" si="1"/>
        <v>224</v>
      </c>
      <c r="L4" s="28">
        <f t="shared" si="1"/>
        <v>241.5</v>
      </c>
      <c r="M4" s="28">
        <f t="shared" si="1"/>
        <v>270.90000000000003</v>
      </c>
      <c r="N4" s="28">
        <f t="shared" si="1"/>
        <v>197.7</v>
      </c>
      <c r="O4" s="28">
        <f t="shared" si="1"/>
        <v>224.8</v>
      </c>
      <c r="P4" s="28">
        <f t="shared" si="1"/>
        <v>217.60000000000002</v>
      </c>
      <c r="Q4" s="28">
        <f t="shared" si="1"/>
        <v>257.60000000000002</v>
      </c>
      <c r="R4" s="28">
        <f t="shared" si="1"/>
        <v>260.59999999999997</v>
      </c>
      <c r="S4" s="28">
        <f t="shared" si="1"/>
        <v>186.79999999999998</v>
      </c>
      <c r="T4" s="28">
        <f t="shared" si="1"/>
        <v>254.99999999999997</v>
      </c>
      <c r="U4" s="28">
        <f t="shared" si="1"/>
        <v>216.60000000000002</v>
      </c>
      <c r="V4" s="28">
        <f t="shared" si="1"/>
        <v>246.9</v>
      </c>
      <c r="W4" s="28">
        <f t="shared" si="1"/>
        <v>249</v>
      </c>
      <c r="X4" s="28">
        <f t="shared" si="1"/>
        <v>238.49999999999997</v>
      </c>
      <c r="Y4" s="28">
        <f t="shared" si="1"/>
        <v>239.1</v>
      </c>
      <c r="Z4" s="28">
        <f t="shared" si="1"/>
        <v>205.1</v>
      </c>
      <c r="AA4" s="28">
        <f t="shared" si="1"/>
        <v>176.50000000000003</v>
      </c>
      <c r="AB4" s="28">
        <f t="shared" si="1"/>
        <v>110.30000000000001</v>
      </c>
      <c r="AC4" s="28">
        <f t="shared" si="1"/>
        <v>73.8</v>
      </c>
      <c r="AD4" s="28">
        <f t="shared" si="1"/>
        <v>65.600000000000009</v>
      </c>
      <c r="AE4" s="28">
        <f t="shared" si="1"/>
        <v>104.60000000000001</v>
      </c>
      <c r="AF4" s="28">
        <f t="shared" si="1"/>
        <v>163</v>
      </c>
      <c r="AG4" s="28">
        <f t="shared" si="1"/>
        <v>142.80000000000001</v>
      </c>
      <c r="AI4" s="9">
        <f>SUM(C4:AG4)</f>
        <v>6210.9000000000024</v>
      </c>
      <c r="AJ4" s="14">
        <f>AVERAGE(C4:AG4)</f>
        <v>200.35161290322588</v>
      </c>
      <c r="AK4" s="15"/>
    </row>
    <row r="5" spans="1:40" x14ac:dyDescent="0.25">
      <c r="A5" s="11" t="s">
        <v>29</v>
      </c>
      <c r="B5" s="10">
        <f t="shared" ref="B5" si="2">$A53+B6</f>
        <v>607047</v>
      </c>
      <c r="C5" s="10">
        <f t="shared" ref="C5:AG5" si="3">$A53+C6</f>
        <v>607203</v>
      </c>
      <c r="D5" s="10">
        <f t="shared" si="3"/>
        <v>607457</v>
      </c>
      <c r="E5" s="10">
        <f t="shared" si="3"/>
        <v>607759</v>
      </c>
      <c r="F5" s="10">
        <f t="shared" si="3"/>
        <v>607870</v>
      </c>
      <c r="G5" s="10">
        <f t="shared" si="3"/>
        <v>608099</v>
      </c>
      <c r="H5" s="10">
        <f t="shared" si="3"/>
        <v>608273</v>
      </c>
      <c r="I5" s="10">
        <f t="shared" si="3"/>
        <v>608468</v>
      </c>
      <c r="J5" s="10">
        <f t="shared" si="3"/>
        <v>608691</v>
      </c>
      <c r="K5" s="10">
        <f t="shared" si="3"/>
        <v>608915</v>
      </c>
      <c r="L5" s="10">
        <f t="shared" si="3"/>
        <v>609156</v>
      </c>
      <c r="M5" s="10">
        <f t="shared" si="3"/>
        <v>609427</v>
      </c>
      <c r="N5" s="10">
        <f t="shared" si="3"/>
        <v>609625</v>
      </c>
      <c r="O5" s="10">
        <f t="shared" si="3"/>
        <v>609849</v>
      </c>
      <c r="P5" s="10">
        <f t="shared" si="3"/>
        <v>610068</v>
      </c>
      <c r="Q5" s="10">
        <f t="shared" si="3"/>
        <v>610326</v>
      </c>
      <c r="R5" s="10">
        <f t="shared" si="3"/>
        <v>610586</v>
      </c>
      <c r="S5" s="10">
        <f t="shared" si="3"/>
        <v>610774</v>
      </c>
      <c r="T5" s="10">
        <f t="shared" si="3"/>
        <v>611028</v>
      </c>
      <c r="U5" s="10">
        <f t="shared" si="3"/>
        <v>611245</v>
      </c>
      <c r="V5" s="10">
        <f t="shared" si="3"/>
        <v>611493</v>
      </c>
      <c r="W5" s="10">
        <f t="shared" si="3"/>
        <v>611741</v>
      </c>
      <c r="X5" s="10">
        <f t="shared" si="3"/>
        <v>611979</v>
      </c>
      <c r="Y5" s="10">
        <f t="shared" si="3"/>
        <v>612218</v>
      </c>
      <c r="Z5" s="10">
        <f t="shared" si="3"/>
        <v>612424</v>
      </c>
      <c r="AA5" s="10">
        <f t="shared" si="3"/>
        <v>612601</v>
      </c>
      <c r="AB5" s="10">
        <f t="shared" si="3"/>
        <v>612711</v>
      </c>
      <c r="AC5" s="10">
        <f t="shared" si="3"/>
        <v>612785</v>
      </c>
      <c r="AD5" s="10">
        <f t="shared" si="3"/>
        <v>612851</v>
      </c>
      <c r="AE5" s="10">
        <f t="shared" si="3"/>
        <v>612956</v>
      </c>
      <c r="AF5" s="10">
        <f t="shared" si="3"/>
        <v>613119</v>
      </c>
      <c r="AG5" s="10">
        <f t="shared" si="3"/>
        <v>613290</v>
      </c>
      <c r="AI5" s="10">
        <f>MAX(C5:AG5)-B5</f>
        <v>6243</v>
      </c>
    </row>
    <row r="6" spans="1:40" s="19" customFormat="1" x14ac:dyDescent="0.25">
      <c r="B6" s="24">
        <v>565372</v>
      </c>
      <c r="C6" s="10">
        <v>565528</v>
      </c>
      <c r="D6" s="24">
        <v>565782</v>
      </c>
      <c r="E6" s="24">
        <v>566084</v>
      </c>
      <c r="F6" s="24">
        <v>566195</v>
      </c>
      <c r="G6" s="24">
        <v>566424</v>
      </c>
      <c r="H6" s="24">
        <v>566598</v>
      </c>
      <c r="I6" s="24">
        <v>566793</v>
      </c>
      <c r="J6" s="24">
        <v>567016</v>
      </c>
      <c r="K6" s="24">
        <v>567240</v>
      </c>
      <c r="L6" s="24">
        <v>567481</v>
      </c>
      <c r="M6" s="24">
        <v>567752</v>
      </c>
      <c r="N6" s="24">
        <v>567950</v>
      </c>
      <c r="O6" s="24">
        <v>568174</v>
      </c>
      <c r="P6" s="24">
        <v>568393</v>
      </c>
      <c r="Q6" s="24">
        <v>568651</v>
      </c>
      <c r="R6" s="24">
        <v>568911</v>
      </c>
      <c r="S6" s="24">
        <v>569099</v>
      </c>
      <c r="T6" s="24">
        <v>569353</v>
      </c>
      <c r="U6" s="24">
        <v>569570</v>
      </c>
      <c r="V6" s="24">
        <v>569818</v>
      </c>
      <c r="W6" s="24">
        <v>570066</v>
      </c>
      <c r="X6" s="24">
        <v>570304</v>
      </c>
      <c r="Y6" s="24">
        <v>570543</v>
      </c>
      <c r="Z6" s="24">
        <v>570749</v>
      </c>
      <c r="AA6" s="24">
        <v>570926</v>
      </c>
      <c r="AB6" s="30">
        <v>571036</v>
      </c>
      <c r="AC6" s="30">
        <v>571110</v>
      </c>
      <c r="AD6" s="30">
        <v>571176</v>
      </c>
      <c r="AE6" s="24">
        <v>571281</v>
      </c>
      <c r="AF6" s="24">
        <f>AE6+AF4</f>
        <v>571444</v>
      </c>
      <c r="AG6" s="24">
        <v>571615</v>
      </c>
      <c r="AI6" s="10"/>
      <c r="AJ6" s="20"/>
    </row>
    <row r="7" spans="1:40" x14ac:dyDescent="0.25">
      <c r="C7" s="31">
        <f>SUM($C4:C4) - (C6-$B6)</f>
        <v>-0.20000000000001705</v>
      </c>
      <c r="D7" s="31">
        <f>SUM($C4:D4) - (D6-$B6)</f>
        <v>0</v>
      </c>
      <c r="E7" s="31">
        <f>SUM($C4:E4) - (E6-$B6)</f>
        <v>0.10000000000002274</v>
      </c>
      <c r="F7" s="31">
        <f>SUM($C4:F4) - (F6-$B6)</f>
        <v>0.5</v>
      </c>
      <c r="G7" s="31">
        <f>SUM($C4:G4) - (G6-$B6)</f>
        <v>-9.9999999999909051E-2</v>
      </c>
      <c r="H7" s="31">
        <f>SUM($C4:H4) - (H6-$B6)</f>
        <v>-9.9999999999909051E-2</v>
      </c>
      <c r="I7" s="31">
        <f>SUM($C4:I4) - (I6-$B6)</f>
        <v>-1.1999999999998181</v>
      </c>
      <c r="J7" s="31">
        <f>SUM($C4:J4) - (J6-$B6)</f>
        <v>-1.3999999999998636</v>
      </c>
      <c r="K7" s="31">
        <f>SUM($C4:K4) - (K6-$B6)</f>
        <v>-1.3999999999998636</v>
      </c>
      <c r="L7" s="31">
        <f>SUM($C4:L4) - (L6-$B6)</f>
        <v>-0.8999999999996362</v>
      </c>
      <c r="M7" s="31">
        <f>SUM($C4:M4) - (M6-$B6)</f>
        <v>-0.99999999999954525</v>
      </c>
      <c r="N7" s="31">
        <f>SUM($C4:N4) - (N6-$B6)</f>
        <v>-1.2999999999997272</v>
      </c>
      <c r="O7" s="31">
        <f>SUM($C4:O4) - (O6-$B6)</f>
        <v>-0.49999999999954525</v>
      </c>
      <c r="P7" s="31">
        <f>SUM($C4:P4) - (P6-$B6)</f>
        <v>-1.8999999999996362</v>
      </c>
      <c r="Q7" s="31">
        <f>SUM($C4:Q4) - (Q6-$B6)</f>
        <v>-2.2999999999997272</v>
      </c>
      <c r="R7" s="31">
        <f>SUM($C4:R4) - (R6-$B6)</f>
        <v>-1.6999999999998181</v>
      </c>
      <c r="S7" s="31">
        <f>SUM($C4:S4) - (S6-$B6)</f>
        <v>-2.8999999999996362</v>
      </c>
      <c r="T7" s="31">
        <f>SUM($C4:T4) - (T6-$B6)</f>
        <v>-1.8999999999996362</v>
      </c>
      <c r="U7" s="31">
        <f>SUM($C4:U4) - (U6-$B6)</f>
        <v>-2.2999999999992724</v>
      </c>
      <c r="V7" s="31">
        <f>SUM($C4:V4) - (V6-$B6)</f>
        <v>-3.3999999999996362</v>
      </c>
      <c r="W7" s="31">
        <f>SUM($C4:W4) - (W6-$B6)</f>
        <v>-2.3999999999996362</v>
      </c>
      <c r="X7" s="31">
        <f>SUM($C4:X4) - (X6-$B6)</f>
        <v>-1.8999999999996362</v>
      </c>
      <c r="Y7" s="31">
        <f>SUM($C4:Y4) - (Y6-$B6)</f>
        <v>-1.7999999999992724</v>
      </c>
      <c r="Z7" s="31">
        <f>SUM($C4:Z4) - (Z6-$B6)</f>
        <v>-2.6999999999989086</v>
      </c>
      <c r="AA7" s="31">
        <f>SUM($C4:AA4) - (AA6-$B6)</f>
        <v>-3.1999999999989086</v>
      </c>
      <c r="AB7" s="31">
        <f>SUM($C4:AB4) - (AB6-$B6)</f>
        <v>-2.8999999999987267</v>
      </c>
      <c r="AC7" s="31">
        <f>SUM($C4:AC4) - (AC6-$B6)</f>
        <v>-3.0999999999985448</v>
      </c>
      <c r="AD7" s="31">
        <f>SUM($C4:AD4) - (AD6-$B6)</f>
        <v>-3.499999999998181</v>
      </c>
      <c r="AE7" s="31">
        <f>SUM($C4:AE4) - (AE6-$B6)</f>
        <v>-3.8999999999978172</v>
      </c>
      <c r="AF7" s="31">
        <f>SUM($C4:AF4) - (AF6-$B6)</f>
        <v>-3.8999999999978172</v>
      </c>
      <c r="AG7" s="31">
        <f>SUM($C4:AG4) - (AG6-$B6)</f>
        <v>-32.099999999997635</v>
      </c>
      <c r="AI7" s="10"/>
      <c r="AJ7" s="16"/>
    </row>
    <row r="8" spans="1:40" x14ac:dyDescent="0.25">
      <c r="A8" s="11" t="s">
        <v>27</v>
      </c>
      <c r="B8" s="10">
        <v>519738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524990</v>
      </c>
      <c r="AI8" s="10">
        <f>MAX(C8:AG8)-B8</f>
        <v>5252</v>
      </c>
    </row>
    <row r="9" spans="1:40" x14ac:dyDescent="0.25">
      <c r="A9" s="18" t="s">
        <v>37</v>
      </c>
      <c r="B9" s="10">
        <v>87309</v>
      </c>
      <c r="AG9" s="10">
        <f>AI57</f>
        <v>88300</v>
      </c>
      <c r="AI9" s="10">
        <f>MAX(C9:AG9)-B9</f>
        <v>991</v>
      </c>
    </row>
    <row r="10" spans="1:40" x14ac:dyDescent="0.25">
      <c r="AI10" s="10">
        <f>SUM(AI8:AI9)</f>
        <v>6243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87.5</v>
      </c>
      <c r="C54" s="12">
        <v>45.2</v>
      </c>
      <c r="D54" s="12">
        <v>71.8</v>
      </c>
      <c r="E54" s="12">
        <v>91</v>
      </c>
      <c r="F54" s="12">
        <v>31.6</v>
      </c>
      <c r="G54" s="12">
        <v>68.5</v>
      </c>
      <c r="H54" s="12">
        <v>54.1</v>
      </c>
      <c r="I54" s="12">
        <v>60.8</v>
      </c>
      <c r="J54" s="12">
        <v>67.400000000000006</v>
      </c>
      <c r="K54" s="12">
        <v>68.7</v>
      </c>
      <c r="L54" s="12">
        <v>69.2</v>
      </c>
      <c r="M54" s="12">
        <v>81.099999999999994</v>
      </c>
      <c r="N54" s="12">
        <v>59.9</v>
      </c>
      <c r="O54" s="12">
        <v>65.400000000000006</v>
      </c>
      <c r="P54" s="12">
        <v>65.7</v>
      </c>
      <c r="Q54" s="12">
        <v>76.900000000000006</v>
      </c>
      <c r="R54" s="12">
        <v>77.8</v>
      </c>
      <c r="S54" s="12">
        <v>57.7</v>
      </c>
      <c r="T54" s="12">
        <v>75.8</v>
      </c>
      <c r="U54" s="12">
        <v>63.3</v>
      </c>
      <c r="V54" s="12">
        <v>72.8</v>
      </c>
      <c r="W54" s="12">
        <v>74.5</v>
      </c>
      <c r="X54" s="12">
        <v>71.099999999999994</v>
      </c>
      <c r="Y54" s="12">
        <v>70.900000000000006</v>
      </c>
      <c r="Z54" s="12">
        <v>58.4</v>
      </c>
      <c r="AA54" s="12">
        <v>52.4</v>
      </c>
      <c r="AB54" s="12">
        <v>33.5</v>
      </c>
      <c r="AC54" s="12">
        <v>20.8</v>
      </c>
      <c r="AD54" s="12">
        <v>18.399999999999999</v>
      </c>
      <c r="AE54" s="12">
        <v>30.3</v>
      </c>
      <c r="AF54" s="12">
        <v>26.5</v>
      </c>
      <c r="AG54" s="12">
        <v>42.7</v>
      </c>
      <c r="AH54" s="12"/>
      <c r="AI54" s="10">
        <v>138254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86</v>
      </c>
      <c r="C55" s="12">
        <v>45.4</v>
      </c>
      <c r="D55" s="12">
        <v>70.2</v>
      </c>
      <c r="E55" s="12">
        <v>75</v>
      </c>
      <c r="F55" s="12">
        <v>27.6</v>
      </c>
      <c r="G55" s="12">
        <v>58.3</v>
      </c>
      <c r="H55" s="12">
        <v>45.3</v>
      </c>
      <c r="I55" s="12">
        <v>50.5</v>
      </c>
      <c r="J55" s="12">
        <v>56.8</v>
      </c>
      <c r="K55" s="12">
        <v>57.6</v>
      </c>
      <c r="L55" s="12">
        <v>59.2</v>
      </c>
      <c r="M55" s="12">
        <v>68</v>
      </c>
      <c r="N55" s="12">
        <v>50.5</v>
      </c>
      <c r="O55" s="12">
        <v>55.5</v>
      </c>
      <c r="P55" s="12">
        <v>55</v>
      </c>
      <c r="Q55" s="12">
        <v>64.900000000000006</v>
      </c>
      <c r="R55" s="12">
        <v>65.3</v>
      </c>
      <c r="S55" s="12">
        <v>48.3</v>
      </c>
      <c r="T55" s="12">
        <v>64.099999999999994</v>
      </c>
      <c r="U55" s="12">
        <v>54.3</v>
      </c>
      <c r="V55" s="12">
        <v>61.7</v>
      </c>
      <c r="W55" s="12">
        <v>62.6</v>
      </c>
      <c r="X55" s="12">
        <v>59.8</v>
      </c>
      <c r="Y55" s="12">
        <v>60.1</v>
      </c>
      <c r="Z55" s="12">
        <v>50.4</v>
      </c>
      <c r="AA55" s="12">
        <v>45</v>
      </c>
      <c r="AB55" s="12">
        <v>29.3</v>
      </c>
      <c r="AC55" s="12">
        <v>18.8</v>
      </c>
      <c r="AD55" s="12">
        <v>16.8</v>
      </c>
      <c r="AE55" s="12">
        <v>26.6</v>
      </c>
      <c r="AF55" s="12">
        <v>47.7</v>
      </c>
      <c r="AG55" s="12">
        <v>36.5</v>
      </c>
      <c r="AH55" s="12"/>
      <c r="AI55" s="10">
        <v>177057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84</v>
      </c>
      <c r="C56" s="12">
        <v>44.3</v>
      </c>
      <c r="D56" s="12">
        <v>74.099999999999994</v>
      </c>
      <c r="E56" s="12">
        <v>86.3</v>
      </c>
      <c r="F56" s="12">
        <v>33.299999999999997</v>
      </c>
      <c r="G56" s="12">
        <v>66.8</v>
      </c>
      <c r="H56" s="12">
        <v>49.9</v>
      </c>
      <c r="I56" s="12">
        <v>55.3</v>
      </c>
      <c r="J56" s="12">
        <v>64.900000000000006</v>
      </c>
      <c r="K56" s="12">
        <v>65.5</v>
      </c>
      <c r="L56" s="12">
        <v>70.8</v>
      </c>
      <c r="M56" s="12">
        <v>77.7</v>
      </c>
      <c r="N56" s="12">
        <v>58.1</v>
      </c>
      <c r="O56" s="12">
        <v>65.400000000000006</v>
      </c>
      <c r="P56" s="12">
        <v>62.1</v>
      </c>
      <c r="Q56" s="12">
        <v>74.2</v>
      </c>
      <c r="R56" s="12">
        <v>74.8</v>
      </c>
      <c r="S56" s="12">
        <v>53.7</v>
      </c>
      <c r="T56" s="12">
        <v>73.2</v>
      </c>
      <c r="U56" s="12">
        <v>62.7</v>
      </c>
      <c r="V56" s="12">
        <v>71.3</v>
      </c>
      <c r="W56" s="12">
        <v>71.2</v>
      </c>
      <c r="X56" s="12">
        <v>68.099999999999994</v>
      </c>
      <c r="Y56" s="12">
        <v>69.099999999999994</v>
      </c>
      <c r="Z56" s="12">
        <v>60.4</v>
      </c>
      <c r="AA56" s="12">
        <v>51.7</v>
      </c>
      <c r="AB56" s="12">
        <v>32.1</v>
      </c>
      <c r="AC56" s="12">
        <v>22.5</v>
      </c>
      <c r="AD56" s="12">
        <v>20</v>
      </c>
      <c r="AE56" s="12">
        <v>31.7</v>
      </c>
      <c r="AF56" s="12">
        <v>56.8</v>
      </c>
      <c r="AG56" s="12">
        <v>41.6</v>
      </c>
      <c r="AH56" s="12"/>
      <c r="AI56" s="10">
        <v>168004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47.1</v>
      </c>
      <c r="C57" s="12">
        <v>20.9</v>
      </c>
      <c r="D57" s="12">
        <v>38.1</v>
      </c>
      <c r="E57" s="12">
        <v>49.8</v>
      </c>
      <c r="F57" s="12">
        <v>18.899999999999999</v>
      </c>
      <c r="G57" s="12">
        <v>34.799999999999997</v>
      </c>
      <c r="H57" s="12">
        <v>24.7</v>
      </c>
      <c r="I57" s="12">
        <v>27.3</v>
      </c>
      <c r="J57" s="12">
        <v>33.700000000000003</v>
      </c>
      <c r="K57" s="12">
        <v>32.200000000000003</v>
      </c>
      <c r="L57" s="12">
        <v>42.3</v>
      </c>
      <c r="M57" s="12">
        <v>44.1</v>
      </c>
      <c r="N57" s="12">
        <v>29.2</v>
      </c>
      <c r="O57" s="12">
        <v>38.5</v>
      </c>
      <c r="P57" s="12">
        <v>34.799999999999997</v>
      </c>
      <c r="Q57" s="12">
        <v>41.6</v>
      </c>
      <c r="R57" s="12">
        <v>42.7</v>
      </c>
      <c r="S57" s="12">
        <v>27.1</v>
      </c>
      <c r="T57" s="12">
        <v>41.9</v>
      </c>
      <c r="U57" s="12">
        <v>36.299999999999997</v>
      </c>
      <c r="V57" s="12">
        <v>41.1</v>
      </c>
      <c r="W57" s="12">
        <v>40.700000000000003</v>
      </c>
      <c r="X57" s="12">
        <v>39.5</v>
      </c>
      <c r="Y57" s="12">
        <v>39</v>
      </c>
      <c r="Z57" s="12">
        <v>35.9</v>
      </c>
      <c r="AA57" s="12">
        <v>27.4</v>
      </c>
      <c r="AB57" s="12">
        <v>15.4</v>
      </c>
      <c r="AC57" s="12">
        <v>11.7</v>
      </c>
      <c r="AD57" s="12">
        <v>10.4</v>
      </c>
      <c r="AE57" s="12">
        <v>16</v>
      </c>
      <c r="AF57" s="12">
        <v>32</v>
      </c>
      <c r="AG57" s="12">
        <v>22</v>
      </c>
      <c r="AH57" s="12"/>
      <c r="AI57" s="10">
        <v>88300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F3" sqref="AF3:AF6"/>
    </sheetView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42.1</v>
      </c>
      <c r="C3" s="12">
        <v>35.6</v>
      </c>
      <c r="D3" s="12">
        <v>35.799999999999997</v>
      </c>
      <c r="E3" s="12">
        <v>37.200000000000003</v>
      </c>
      <c r="F3" s="12">
        <v>35</v>
      </c>
      <c r="G3" s="12">
        <v>33.700000000000003</v>
      </c>
      <c r="H3" s="12">
        <v>33.6</v>
      </c>
      <c r="I3" s="12">
        <v>33</v>
      </c>
      <c r="J3" s="12">
        <v>33.799999999999997</v>
      </c>
      <c r="K3" s="12">
        <v>32.5</v>
      </c>
      <c r="L3" s="12">
        <v>32.799999999999997</v>
      </c>
      <c r="M3" s="12">
        <v>32.9</v>
      </c>
      <c r="N3" s="12">
        <v>44.4</v>
      </c>
      <c r="O3" s="12">
        <v>32.1</v>
      </c>
      <c r="P3" s="12">
        <v>45.7</v>
      </c>
      <c r="Q3" s="12">
        <v>48.8</v>
      </c>
      <c r="R3" s="12">
        <v>43.5</v>
      </c>
      <c r="S3" s="12">
        <v>34.700000000000003</v>
      </c>
      <c r="T3" s="12">
        <v>17.5</v>
      </c>
      <c r="U3" s="12">
        <v>45.2</v>
      </c>
      <c r="V3" s="12">
        <v>36.700000000000003</v>
      </c>
      <c r="W3" s="12">
        <v>43.2</v>
      </c>
      <c r="X3" s="12">
        <v>47.3</v>
      </c>
      <c r="Y3" s="12">
        <v>43.7</v>
      </c>
      <c r="Z3" s="12">
        <v>39.299999999999997</v>
      </c>
      <c r="AA3" s="12">
        <v>33.1</v>
      </c>
      <c r="AB3" s="12">
        <v>31.9</v>
      </c>
      <c r="AC3" s="12">
        <v>32.1</v>
      </c>
      <c r="AD3" s="12">
        <v>31.6</v>
      </c>
      <c r="AE3" s="12">
        <v>42.1</v>
      </c>
      <c r="AF3" s="12">
        <v>34.299999999999997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142.80000000000001</v>
      </c>
      <c r="C4" s="28">
        <f t="shared" ref="C4:AG4" si="1">SUM(C54:C57)</f>
        <v>250.5</v>
      </c>
      <c r="D4" s="28">
        <f t="shared" si="1"/>
        <v>240.5</v>
      </c>
      <c r="E4" s="28">
        <f t="shared" si="1"/>
        <v>219.7</v>
      </c>
      <c r="F4" s="28">
        <f t="shared" si="1"/>
        <v>244.9</v>
      </c>
      <c r="G4" s="28">
        <f t="shared" si="1"/>
        <v>236.3</v>
      </c>
      <c r="H4" s="28">
        <f t="shared" si="1"/>
        <v>232</v>
      </c>
      <c r="I4" s="28">
        <f t="shared" si="1"/>
        <v>227.39999999999998</v>
      </c>
      <c r="J4" s="28">
        <f t="shared" si="1"/>
        <v>224</v>
      </c>
      <c r="K4" s="28">
        <f t="shared" si="1"/>
        <v>221.8</v>
      </c>
      <c r="L4" s="28">
        <f t="shared" si="1"/>
        <v>221.10000000000002</v>
      </c>
      <c r="M4" s="28">
        <f t="shared" si="1"/>
        <v>218</v>
      </c>
      <c r="N4" s="28">
        <f t="shared" si="1"/>
        <v>188</v>
      </c>
      <c r="O4" s="28">
        <f t="shared" si="1"/>
        <v>75.900000000000006</v>
      </c>
      <c r="P4" s="28">
        <f t="shared" si="1"/>
        <v>118</v>
      </c>
      <c r="Q4" s="28">
        <f t="shared" si="1"/>
        <v>142.69999999999999</v>
      </c>
      <c r="R4" s="28">
        <f t="shared" si="1"/>
        <v>157.79999999999998</v>
      </c>
      <c r="S4" s="28">
        <f t="shared" si="1"/>
        <v>181.8</v>
      </c>
      <c r="T4" s="28">
        <f t="shared" si="1"/>
        <v>45.6</v>
      </c>
      <c r="U4" s="28">
        <f t="shared" si="1"/>
        <v>185.3</v>
      </c>
      <c r="V4" s="28">
        <f t="shared" si="1"/>
        <v>202.2</v>
      </c>
      <c r="W4" s="28">
        <f t="shared" si="1"/>
        <v>132.6</v>
      </c>
      <c r="X4" s="28">
        <f t="shared" si="1"/>
        <v>150</v>
      </c>
      <c r="Y4" s="28">
        <f t="shared" si="1"/>
        <v>156</v>
      </c>
      <c r="Z4" s="28">
        <f t="shared" si="1"/>
        <v>207.29999999999998</v>
      </c>
      <c r="AA4" s="28">
        <f t="shared" si="1"/>
        <v>212.89999999999998</v>
      </c>
      <c r="AB4" s="28">
        <f t="shared" si="1"/>
        <v>204.39999999999998</v>
      </c>
      <c r="AC4" s="28">
        <f t="shared" si="1"/>
        <v>191</v>
      </c>
      <c r="AD4" s="28">
        <f t="shared" si="1"/>
        <v>186.7</v>
      </c>
      <c r="AE4" s="28">
        <f t="shared" si="1"/>
        <v>146.69999999999999</v>
      </c>
      <c r="AF4" s="28">
        <f t="shared" si="1"/>
        <v>146.1</v>
      </c>
      <c r="AG4" s="28">
        <f t="shared" si="1"/>
        <v>0</v>
      </c>
      <c r="AI4" s="9">
        <f>SUM(C4:AG4)</f>
        <v>5567.2</v>
      </c>
      <c r="AJ4" s="14">
        <f>AVERAGE(C4:AG4)</f>
        <v>179.58709677419355</v>
      </c>
      <c r="AK4" s="15"/>
    </row>
    <row r="5" spans="1:40" x14ac:dyDescent="0.25">
      <c r="A5" s="11" t="s">
        <v>29</v>
      </c>
      <c r="B5" s="10">
        <f t="shared" ref="B5" si="2">$A53+B6</f>
        <v>613290</v>
      </c>
      <c r="C5" s="10">
        <f t="shared" ref="C5:AG5" si="3">$A53+C6</f>
        <v>613542</v>
      </c>
      <c r="D5" s="10">
        <f t="shared" si="3"/>
        <v>613782</v>
      </c>
      <c r="E5" s="10">
        <f t="shared" si="3"/>
        <v>614002</v>
      </c>
      <c r="F5" s="10">
        <f t="shared" si="3"/>
        <v>614247</v>
      </c>
      <c r="G5" s="10">
        <f t="shared" si="3"/>
        <v>614483</v>
      </c>
      <c r="H5" s="10">
        <f t="shared" si="3"/>
        <v>614716</v>
      </c>
      <c r="I5" s="10">
        <f t="shared" si="3"/>
        <v>614943</v>
      </c>
      <c r="J5" s="10">
        <f t="shared" si="3"/>
        <v>615168</v>
      </c>
      <c r="K5" s="10">
        <f t="shared" si="3"/>
        <v>615389</v>
      </c>
      <c r="L5" s="10">
        <f t="shared" si="3"/>
        <v>615610</v>
      </c>
      <c r="M5" s="10">
        <f t="shared" si="3"/>
        <v>615829</v>
      </c>
      <c r="N5" s="10">
        <f t="shared" si="3"/>
        <v>616017</v>
      </c>
      <c r="O5" s="10">
        <f t="shared" si="3"/>
        <v>616093</v>
      </c>
      <c r="P5" s="10">
        <f t="shared" si="3"/>
        <v>616211</v>
      </c>
      <c r="Q5" s="10">
        <f t="shared" si="3"/>
        <v>616353</v>
      </c>
      <c r="R5" s="10">
        <f t="shared" si="3"/>
        <v>616512</v>
      </c>
      <c r="S5" s="10">
        <f t="shared" si="3"/>
        <v>616694</v>
      </c>
      <c r="T5" s="10">
        <f t="shared" si="3"/>
        <v>616740</v>
      </c>
      <c r="U5" s="10">
        <f t="shared" si="3"/>
        <v>616926</v>
      </c>
      <c r="V5" s="10">
        <f t="shared" si="3"/>
        <v>617127</v>
      </c>
      <c r="W5" s="10">
        <f t="shared" si="3"/>
        <v>617259</v>
      </c>
      <c r="X5" s="10">
        <f t="shared" si="3"/>
        <v>617410</v>
      </c>
      <c r="Y5" s="10">
        <f t="shared" si="3"/>
        <v>617566</v>
      </c>
      <c r="Z5" s="10">
        <f t="shared" si="3"/>
        <v>617773</v>
      </c>
      <c r="AA5" s="10">
        <f t="shared" si="3"/>
        <v>617987</v>
      </c>
      <c r="AB5" s="10">
        <f t="shared" si="3"/>
        <v>618191</v>
      </c>
      <c r="AC5" s="10">
        <f t="shared" si="3"/>
        <v>618382</v>
      </c>
      <c r="AD5" s="10">
        <f t="shared" si="3"/>
        <v>618569</v>
      </c>
      <c r="AE5" s="10">
        <f t="shared" si="3"/>
        <v>618715</v>
      </c>
      <c r="AF5" s="10">
        <f t="shared" si="3"/>
        <v>618862</v>
      </c>
      <c r="AG5" s="10">
        <f t="shared" si="3"/>
        <v>41675</v>
      </c>
      <c r="AI5" s="10">
        <f>MAX(C5:AG5)-B5</f>
        <v>5572</v>
      </c>
    </row>
    <row r="6" spans="1:40" s="19" customFormat="1" x14ac:dyDescent="0.25">
      <c r="B6" s="24">
        <v>571615</v>
      </c>
      <c r="C6" s="10">
        <v>571867</v>
      </c>
      <c r="D6" s="24">
        <v>572107</v>
      </c>
      <c r="E6" s="24">
        <v>572327</v>
      </c>
      <c r="F6" s="24">
        <v>572572</v>
      </c>
      <c r="G6" s="24">
        <v>572808</v>
      </c>
      <c r="H6" s="24">
        <v>573041</v>
      </c>
      <c r="I6" s="24">
        <v>573268</v>
      </c>
      <c r="J6" s="24">
        <v>573493</v>
      </c>
      <c r="K6" s="24">
        <v>573714</v>
      </c>
      <c r="L6" s="24">
        <v>573935</v>
      </c>
      <c r="M6" s="24">
        <v>574154</v>
      </c>
      <c r="N6" s="24">
        <v>574342</v>
      </c>
      <c r="O6" s="24">
        <v>574418</v>
      </c>
      <c r="P6" s="24">
        <v>574536</v>
      </c>
      <c r="Q6" s="24">
        <v>574678</v>
      </c>
      <c r="R6" s="24">
        <v>574837</v>
      </c>
      <c r="S6" s="24">
        <v>575019</v>
      </c>
      <c r="T6" s="24">
        <v>575065</v>
      </c>
      <c r="U6" s="24">
        <v>575251</v>
      </c>
      <c r="V6" s="24">
        <v>575452</v>
      </c>
      <c r="W6" s="24">
        <v>575584</v>
      </c>
      <c r="X6" s="24">
        <v>575735</v>
      </c>
      <c r="Y6" s="24">
        <v>575891</v>
      </c>
      <c r="Z6" s="24">
        <v>576098</v>
      </c>
      <c r="AA6" s="24">
        <v>576312</v>
      </c>
      <c r="AB6" s="30">
        <v>576516</v>
      </c>
      <c r="AC6" s="30">
        <v>576707</v>
      </c>
      <c r="AD6" s="30">
        <v>576894</v>
      </c>
      <c r="AE6" s="24">
        <v>577040</v>
      </c>
      <c r="AF6" s="24">
        <v>577187</v>
      </c>
      <c r="AG6" s="24"/>
      <c r="AI6" s="10"/>
      <c r="AJ6" s="20"/>
    </row>
    <row r="7" spans="1:40" x14ac:dyDescent="0.25">
      <c r="B7" s="31"/>
      <c r="C7" s="31">
        <f>SUM($C4:C4) - (C6-$B6)</f>
        <v>-1.5</v>
      </c>
      <c r="D7" s="31">
        <f>SUM($C4:D4) - (D6-$B6)</f>
        <v>-1</v>
      </c>
      <c r="E7" s="31">
        <f>SUM($C4:E4) - (E6-$B6)</f>
        <v>-1.2999999999999545</v>
      </c>
      <c r="F7" s="31">
        <f>SUM($C4:F4) - (F6-$B6)</f>
        <v>-1.3999999999999773</v>
      </c>
      <c r="G7" s="31">
        <f>SUM($C4:G4) - (G6-$B6)</f>
        <v>-1.0999999999999091</v>
      </c>
      <c r="H7" s="31">
        <f>SUM($C4:H4) - (H6-$B6)</f>
        <v>-2.0999999999999091</v>
      </c>
      <c r="I7" s="31">
        <f>SUM($C4:I4) - (I6-$B6)</f>
        <v>-1.6999999999998181</v>
      </c>
      <c r="J7" s="31">
        <f>SUM($C4:J4) - (J6-$B6)</f>
        <v>-2.6999999999998181</v>
      </c>
      <c r="K7" s="31">
        <f>SUM($C4:K4) - (K6-$B6)</f>
        <v>-1.8999999999996362</v>
      </c>
      <c r="L7" s="31">
        <f>SUM($C4:L4) - (L6-$B6)</f>
        <v>-1.7999999999997272</v>
      </c>
      <c r="M7" s="31">
        <f>SUM($C4:M4) - (M6-$B6)</f>
        <v>-2.7999999999997272</v>
      </c>
      <c r="N7" s="31">
        <f>SUM($C4:N4) - (N6-$B6)</f>
        <v>-2.7999999999997272</v>
      </c>
      <c r="O7" s="31">
        <f>SUM($C4:O4) - (O6-$B6)</f>
        <v>-2.8999999999996362</v>
      </c>
      <c r="P7" s="31">
        <f>SUM($C4:P4) - (P6-$B6)</f>
        <v>-2.8999999999996362</v>
      </c>
      <c r="Q7" s="31">
        <f>SUM($C4:Q4) - (Q6-$B6)</f>
        <v>-2.1999999999998181</v>
      </c>
      <c r="R7" s="31">
        <f>SUM($C4:R4) - (R6-$B6)</f>
        <v>-3.3999999999996362</v>
      </c>
      <c r="S7" s="31">
        <f>SUM($C4:S4) - (S6-$B6)</f>
        <v>-3.5999999999994543</v>
      </c>
      <c r="T7" s="31">
        <f>SUM($C4:T4) - (T6-$B6)</f>
        <v>-3.9999999999995453</v>
      </c>
      <c r="U7" s="31">
        <f>SUM($C4:U4) - (U6-$B6)</f>
        <v>-4.6999999999993634</v>
      </c>
      <c r="V7" s="31">
        <f>SUM($C4:V4) - (V6-$B6)</f>
        <v>-3.4999999999995453</v>
      </c>
      <c r="W7" s="31">
        <f>SUM($C4:W4) - (W6-$B6)</f>
        <v>-2.8999999999996362</v>
      </c>
      <c r="X7" s="31">
        <f>SUM($C4:X4) - (X6-$B6)</f>
        <v>-3.8999999999996362</v>
      </c>
      <c r="Y7" s="31">
        <f>SUM($C4:Y4) - (Y6-$B6)</f>
        <v>-3.8999999999996362</v>
      </c>
      <c r="Z7" s="31">
        <f>SUM($C4:Z4) - (Z6-$B6)</f>
        <v>-3.5999999999994543</v>
      </c>
      <c r="AA7" s="31">
        <f>SUM($C4:AA4) - (AA6-$B6)</f>
        <v>-4.6999999999998181</v>
      </c>
      <c r="AB7" s="31">
        <f>SUM($C4:AB4) - (AB6-$B6)</f>
        <v>-4.3000000000001819</v>
      </c>
      <c r="AC7" s="31">
        <f>SUM($C4:AC4) - (AC6-$B6)</f>
        <v>-4.3000000000001819</v>
      </c>
      <c r="AD7" s="31">
        <f>SUM($C4:AD4) - (AD6-$B6)</f>
        <v>-4.6000000000003638</v>
      </c>
      <c r="AE7" s="31">
        <f>SUM($C4:AE4) - (AE6-$B6)</f>
        <v>-3.9000000000005457</v>
      </c>
      <c r="AF7" s="31">
        <f>SUM($C4:AF4) - (AF6-$B6)</f>
        <v>-4.8000000000001819</v>
      </c>
      <c r="AG7" s="31">
        <f>SUM($C4:AG4) - (AG6-$B6)</f>
        <v>577182.19999999995</v>
      </c>
      <c r="AI7" s="10"/>
      <c r="AJ7" s="16"/>
    </row>
    <row r="8" spans="1:40" x14ac:dyDescent="0.25">
      <c r="A8" s="11" t="s">
        <v>27</v>
      </c>
      <c r="B8" s="10">
        <v>524990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529667</v>
      </c>
      <c r="AI8" s="10">
        <f>MAX(C8:AG8)-B8</f>
        <v>4677</v>
      </c>
    </row>
    <row r="9" spans="1:40" x14ac:dyDescent="0.25">
      <c r="A9" s="18" t="s">
        <v>37</v>
      </c>
      <c r="B9" s="10">
        <v>88300</v>
      </c>
      <c r="AG9" s="10">
        <f>AI57</f>
        <v>89196</v>
      </c>
      <c r="AI9" s="10">
        <f>MAX(C9:AG9)-B9</f>
        <v>896</v>
      </c>
    </row>
    <row r="10" spans="1:40" x14ac:dyDescent="0.25">
      <c r="B10"/>
      <c r="AI10" s="10">
        <f>SUM(AI8:AI9)</f>
        <v>5573</v>
      </c>
    </row>
    <row r="11" spans="1:40" x14ac:dyDescent="0.25">
      <c r="B11"/>
      <c r="AI11" s="10"/>
    </row>
    <row r="12" spans="1:40" x14ac:dyDescent="0.25">
      <c r="B12"/>
    </row>
    <row r="13" spans="1:40" x14ac:dyDescent="0.25">
      <c r="B13"/>
    </row>
    <row r="14" spans="1:40" x14ac:dyDescent="0.25">
      <c r="B14"/>
    </row>
    <row r="15" spans="1:40" x14ac:dyDescent="0.25">
      <c r="B15"/>
    </row>
    <row r="16" spans="1:40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1:41" x14ac:dyDescent="0.25">
      <c r="B49"/>
    </row>
    <row r="50" spans="1:41" x14ac:dyDescent="0.25">
      <c r="B50"/>
    </row>
    <row r="51" spans="1:41" x14ac:dyDescent="0.25">
      <c r="B51"/>
    </row>
    <row r="52" spans="1:41" x14ac:dyDescent="0.25">
      <c r="B52"/>
    </row>
    <row r="53" spans="1:41" x14ac:dyDescent="0.25">
      <c r="A53">
        <v>41675</v>
      </c>
      <c r="B53"/>
      <c r="AI53" t="s">
        <v>38</v>
      </c>
    </row>
    <row r="54" spans="1:41" x14ac:dyDescent="0.25">
      <c r="A54" s="11" t="s">
        <v>22</v>
      </c>
      <c r="B54" s="12">
        <v>42.7</v>
      </c>
      <c r="C54" s="12">
        <v>75.599999999999994</v>
      </c>
      <c r="D54" s="12">
        <v>71.5</v>
      </c>
      <c r="E54" s="12">
        <v>64.400000000000006</v>
      </c>
      <c r="F54" s="12">
        <v>73.5</v>
      </c>
      <c r="G54" s="12">
        <v>70.5</v>
      </c>
      <c r="H54" s="12">
        <v>69</v>
      </c>
      <c r="I54" s="12">
        <v>67.599999999999994</v>
      </c>
      <c r="J54" s="12">
        <v>67.2</v>
      </c>
      <c r="K54" s="12">
        <v>66.2</v>
      </c>
      <c r="L54" s="12">
        <v>66</v>
      </c>
      <c r="M54" s="12">
        <v>65.2</v>
      </c>
      <c r="N54" s="12">
        <v>55.7</v>
      </c>
      <c r="O54" s="12">
        <v>21.5</v>
      </c>
      <c r="P54" s="12">
        <v>34.5</v>
      </c>
      <c r="Q54" s="12">
        <v>43.6</v>
      </c>
      <c r="R54" s="12">
        <v>45.5</v>
      </c>
      <c r="S54" s="12">
        <v>54.1</v>
      </c>
      <c r="T54" s="12">
        <v>13.1</v>
      </c>
      <c r="U54" s="12">
        <v>57.8</v>
      </c>
      <c r="V54" s="12">
        <v>59</v>
      </c>
      <c r="W54" s="12">
        <v>38.5</v>
      </c>
      <c r="X54" s="12">
        <v>46.5</v>
      </c>
      <c r="Y54" s="12">
        <v>46.3</v>
      </c>
      <c r="Z54" s="12">
        <v>62.8</v>
      </c>
      <c r="AA54" s="12">
        <v>64.599999999999994</v>
      </c>
      <c r="AB54" s="12">
        <v>61.8</v>
      </c>
      <c r="AC54" s="12">
        <v>56.9</v>
      </c>
      <c r="AD54" s="12">
        <v>56.4</v>
      </c>
      <c r="AE54" s="12">
        <v>42.7</v>
      </c>
      <c r="AF54" s="12">
        <v>42.8</v>
      </c>
      <c r="AG54" s="12"/>
      <c r="AH54" s="12"/>
      <c r="AI54" s="10">
        <v>139915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36.5</v>
      </c>
      <c r="C55" s="12">
        <v>63.2</v>
      </c>
      <c r="D55" s="12">
        <v>60.1</v>
      </c>
      <c r="E55" s="12">
        <v>55</v>
      </c>
      <c r="F55" s="12">
        <v>61.5</v>
      </c>
      <c r="G55" s="12">
        <v>59.2</v>
      </c>
      <c r="H55" s="12">
        <v>58.1</v>
      </c>
      <c r="I55" s="12">
        <v>57</v>
      </c>
      <c r="J55" s="12">
        <v>56.5</v>
      </c>
      <c r="K55" s="12">
        <v>55.7</v>
      </c>
      <c r="L55" s="12">
        <v>55.4</v>
      </c>
      <c r="M55" s="12">
        <v>54.6</v>
      </c>
      <c r="N55" s="12">
        <v>47.7</v>
      </c>
      <c r="O55" s="12">
        <v>19.399999999999999</v>
      </c>
      <c r="P55" s="12">
        <v>30</v>
      </c>
      <c r="Q55" s="12">
        <v>37.6</v>
      </c>
      <c r="R55" s="12">
        <v>38.6</v>
      </c>
      <c r="S55" s="12">
        <v>45.9</v>
      </c>
      <c r="T55" s="12">
        <v>11.6</v>
      </c>
      <c r="U55" s="12">
        <v>48</v>
      </c>
      <c r="V55" s="12">
        <v>50.3</v>
      </c>
      <c r="W55" s="12">
        <v>33.5</v>
      </c>
      <c r="X55" s="12">
        <v>39</v>
      </c>
      <c r="Y55" s="12">
        <v>39.9</v>
      </c>
      <c r="Z55" s="12">
        <v>52.4</v>
      </c>
      <c r="AA55" s="12">
        <v>53.8</v>
      </c>
      <c r="AB55" s="12">
        <v>51.9</v>
      </c>
      <c r="AC55" s="12">
        <v>48.3</v>
      </c>
      <c r="AD55" s="12">
        <v>47.8</v>
      </c>
      <c r="AE55" s="12">
        <v>36.200000000000003</v>
      </c>
      <c r="AF55" s="12">
        <v>36.6</v>
      </c>
      <c r="AG55" s="12"/>
      <c r="AH55" s="12"/>
      <c r="AI55" s="10">
        <v>178463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41.6</v>
      </c>
      <c r="C56" s="12">
        <v>71.5</v>
      </c>
      <c r="D56" s="12">
        <v>68.900000000000006</v>
      </c>
      <c r="E56" s="12">
        <v>64</v>
      </c>
      <c r="F56" s="12">
        <v>70</v>
      </c>
      <c r="G56" s="12">
        <v>67.3</v>
      </c>
      <c r="H56" s="12">
        <v>66.400000000000006</v>
      </c>
      <c r="I56" s="12">
        <v>65.099999999999994</v>
      </c>
      <c r="J56" s="12">
        <v>64.599999999999994</v>
      </c>
      <c r="K56" s="12">
        <v>63.6</v>
      </c>
      <c r="L56" s="12">
        <v>63.2</v>
      </c>
      <c r="M56" s="12">
        <v>62.2</v>
      </c>
      <c r="N56" s="12">
        <v>55</v>
      </c>
      <c r="O56" s="12">
        <v>23.1</v>
      </c>
      <c r="P56" s="12">
        <v>35.5</v>
      </c>
      <c r="Q56" s="12">
        <v>41.9</v>
      </c>
      <c r="R56" s="12">
        <v>45.8</v>
      </c>
      <c r="S56" s="12">
        <v>52.9</v>
      </c>
      <c r="T56" s="12">
        <v>13.8</v>
      </c>
      <c r="U56" s="12">
        <v>53.7</v>
      </c>
      <c r="V56" s="12">
        <v>58.4</v>
      </c>
      <c r="W56" s="12">
        <v>39.200000000000003</v>
      </c>
      <c r="X56" s="12">
        <v>42.6</v>
      </c>
      <c r="Y56" s="12">
        <v>46.5</v>
      </c>
      <c r="Z56" s="12">
        <v>58.7</v>
      </c>
      <c r="AA56" s="12">
        <v>60.3</v>
      </c>
      <c r="AB56" s="12">
        <v>58.1</v>
      </c>
      <c r="AC56" s="12">
        <v>54.9</v>
      </c>
      <c r="AD56" s="12">
        <v>53.3</v>
      </c>
      <c r="AE56" s="12">
        <v>43.3</v>
      </c>
      <c r="AF56" s="12">
        <v>43.5</v>
      </c>
      <c r="AG56" s="12"/>
      <c r="AH56" s="12"/>
      <c r="AI56" s="10">
        <v>169614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22</v>
      </c>
      <c r="C57" s="12">
        <v>40.200000000000003</v>
      </c>
      <c r="D57" s="12">
        <v>40</v>
      </c>
      <c r="E57" s="12">
        <v>36.299999999999997</v>
      </c>
      <c r="F57" s="12">
        <v>39.9</v>
      </c>
      <c r="G57" s="12">
        <v>39.299999999999997</v>
      </c>
      <c r="H57" s="12">
        <v>38.5</v>
      </c>
      <c r="I57" s="12">
        <v>37.700000000000003</v>
      </c>
      <c r="J57" s="12">
        <v>35.700000000000003</v>
      </c>
      <c r="K57" s="12">
        <v>36.299999999999997</v>
      </c>
      <c r="L57" s="12">
        <v>36.5</v>
      </c>
      <c r="M57" s="12">
        <v>36</v>
      </c>
      <c r="N57" s="12">
        <v>29.6</v>
      </c>
      <c r="O57" s="12">
        <v>11.9</v>
      </c>
      <c r="P57" s="12">
        <v>18</v>
      </c>
      <c r="Q57" s="12">
        <v>19.600000000000001</v>
      </c>
      <c r="R57" s="12">
        <v>27.9</v>
      </c>
      <c r="S57" s="12">
        <v>28.9</v>
      </c>
      <c r="T57" s="12">
        <v>7.1</v>
      </c>
      <c r="U57" s="12">
        <v>25.8</v>
      </c>
      <c r="V57" s="12">
        <v>34.5</v>
      </c>
      <c r="W57" s="12">
        <v>21.4</v>
      </c>
      <c r="X57" s="12">
        <v>21.9</v>
      </c>
      <c r="Y57" s="12">
        <v>23.3</v>
      </c>
      <c r="Z57" s="12">
        <v>33.4</v>
      </c>
      <c r="AA57" s="12">
        <v>34.200000000000003</v>
      </c>
      <c r="AB57" s="12">
        <v>32.6</v>
      </c>
      <c r="AC57" s="12">
        <v>30.9</v>
      </c>
      <c r="AD57" s="12">
        <v>29.2</v>
      </c>
      <c r="AE57" s="12">
        <v>24.5</v>
      </c>
      <c r="AF57" s="12">
        <v>23.2</v>
      </c>
      <c r="AG57" s="12"/>
      <c r="AH57" s="12"/>
      <c r="AI57" s="10">
        <v>89196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34.299999999999997</v>
      </c>
      <c r="C3" s="12">
        <v>28.8</v>
      </c>
      <c r="D3" s="12">
        <v>30</v>
      </c>
      <c r="E3" s="12">
        <v>37.299999999999997</v>
      </c>
      <c r="F3" s="12">
        <v>34.5</v>
      </c>
      <c r="G3" s="12">
        <v>31.9</v>
      </c>
      <c r="H3" s="12">
        <v>30.9</v>
      </c>
      <c r="I3" s="12">
        <v>40.6</v>
      </c>
      <c r="J3" s="12">
        <v>27.4</v>
      </c>
      <c r="K3" s="12">
        <v>27.3</v>
      </c>
      <c r="L3" s="12">
        <v>30.4</v>
      </c>
      <c r="M3" s="12">
        <v>27.8</v>
      </c>
      <c r="N3" s="12">
        <v>29.9</v>
      </c>
      <c r="O3" s="12">
        <v>28.3</v>
      </c>
      <c r="P3" s="12">
        <v>42.1</v>
      </c>
      <c r="Q3" s="12">
        <v>37</v>
      </c>
      <c r="R3" s="12">
        <v>33</v>
      </c>
      <c r="S3" s="12">
        <v>30.7</v>
      </c>
      <c r="T3" s="12">
        <v>36.200000000000003</v>
      </c>
      <c r="U3" s="12">
        <v>36.799999999999997</v>
      </c>
      <c r="V3" s="12">
        <v>18.8</v>
      </c>
      <c r="W3" s="12">
        <v>38.700000000000003</v>
      </c>
      <c r="X3" s="12">
        <v>32.6</v>
      </c>
      <c r="Y3" s="12">
        <v>26.1</v>
      </c>
      <c r="Z3" s="12">
        <v>8.9</v>
      </c>
      <c r="AA3" s="12">
        <v>31.6</v>
      </c>
      <c r="AB3" s="12">
        <v>18.2</v>
      </c>
      <c r="AC3" s="12">
        <v>36</v>
      </c>
      <c r="AD3" s="12">
        <v>30.2</v>
      </c>
      <c r="AE3" s="12">
        <v>23.3</v>
      </c>
      <c r="AF3" s="12">
        <v>10.1</v>
      </c>
      <c r="AG3" s="12">
        <v>33.700000000000003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146.1</v>
      </c>
      <c r="C4" s="28">
        <f t="shared" ref="C4:AG4" si="1">SUM(C54:C57)</f>
        <v>178.7</v>
      </c>
      <c r="D4" s="28">
        <f t="shared" si="1"/>
        <v>181.6</v>
      </c>
      <c r="E4" s="28">
        <f t="shared" si="1"/>
        <v>135.6</v>
      </c>
      <c r="F4" s="28">
        <f t="shared" si="1"/>
        <v>155.89999999999998</v>
      </c>
      <c r="G4" s="28">
        <f t="shared" si="1"/>
        <v>168.9</v>
      </c>
      <c r="H4" s="28">
        <f t="shared" si="1"/>
        <v>162.39999999999998</v>
      </c>
      <c r="I4" s="28">
        <f t="shared" si="1"/>
        <v>167.9</v>
      </c>
      <c r="J4" s="28">
        <f t="shared" si="1"/>
        <v>163.6</v>
      </c>
      <c r="K4" s="28">
        <f t="shared" si="1"/>
        <v>161.30000000000001</v>
      </c>
      <c r="L4" s="28">
        <f t="shared" si="1"/>
        <v>144.69999999999999</v>
      </c>
      <c r="M4" s="28">
        <f t="shared" si="1"/>
        <v>164.5</v>
      </c>
      <c r="N4" s="28">
        <f t="shared" si="1"/>
        <v>141.1</v>
      </c>
      <c r="O4" s="28">
        <f t="shared" si="1"/>
        <v>159.1</v>
      </c>
      <c r="P4" s="28">
        <f t="shared" si="1"/>
        <v>94.8</v>
      </c>
      <c r="Q4" s="28">
        <f t="shared" si="1"/>
        <v>110.39999999999999</v>
      </c>
      <c r="R4" s="28">
        <f t="shared" si="1"/>
        <v>160</v>
      </c>
      <c r="S4" s="28">
        <f t="shared" si="1"/>
        <v>134.89999999999998</v>
      </c>
      <c r="T4" s="28">
        <f t="shared" si="1"/>
        <v>85</v>
      </c>
      <c r="U4" s="28">
        <f t="shared" si="1"/>
        <v>73.8</v>
      </c>
      <c r="V4" s="28">
        <f t="shared" si="1"/>
        <v>28.299999999999997</v>
      </c>
      <c r="W4" s="28">
        <f t="shared" si="1"/>
        <v>81.399999999999991</v>
      </c>
      <c r="X4" s="28">
        <f t="shared" si="1"/>
        <v>94.8</v>
      </c>
      <c r="Y4" s="28">
        <f t="shared" si="1"/>
        <v>77.2</v>
      </c>
      <c r="Z4" s="28">
        <f t="shared" si="1"/>
        <v>28.299999999999997</v>
      </c>
      <c r="AA4" s="28">
        <f t="shared" si="1"/>
        <v>59.4</v>
      </c>
      <c r="AB4" s="28">
        <f t="shared" si="1"/>
        <v>43.300000000000004</v>
      </c>
      <c r="AC4" s="28">
        <f t="shared" si="1"/>
        <v>133.70000000000002</v>
      </c>
      <c r="AD4" s="28">
        <f t="shared" si="1"/>
        <v>115.9</v>
      </c>
      <c r="AE4" s="28">
        <f t="shared" si="1"/>
        <v>80.099999999999994</v>
      </c>
      <c r="AF4" s="28">
        <f t="shared" si="1"/>
        <v>34.699999999999996</v>
      </c>
      <c r="AG4" s="28">
        <f t="shared" si="1"/>
        <v>77.8</v>
      </c>
      <c r="AI4" s="9">
        <f>SUM(C4:AG4)</f>
        <v>3599.1000000000008</v>
      </c>
      <c r="AJ4" s="14">
        <f>AVERAGE(C4:AG4)</f>
        <v>116.10000000000002</v>
      </c>
      <c r="AK4" s="15"/>
    </row>
    <row r="5" spans="1:40" x14ac:dyDescent="0.25">
      <c r="A5" s="11" t="s">
        <v>29</v>
      </c>
      <c r="B5" s="10">
        <f t="shared" ref="B5" si="2">$A53+B6</f>
        <v>618862</v>
      </c>
      <c r="C5" s="10">
        <f t="shared" ref="C5:AG5" si="3">$A53+C6</f>
        <v>619042</v>
      </c>
      <c r="D5" s="10">
        <f t="shared" si="3"/>
        <v>619223</v>
      </c>
      <c r="E5" s="10">
        <f t="shared" si="3"/>
        <v>619358</v>
      </c>
      <c r="F5" s="10">
        <f t="shared" si="3"/>
        <v>619515</v>
      </c>
      <c r="G5" s="10">
        <f t="shared" si="3"/>
        <v>619684</v>
      </c>
      <c r="H5" s="10">
        <f t="shared" si="3"/>
        <v>619846</v>
      </c>
      <c r="I5" s="10">
        <f t="shared" si="3"/>
        <v>620014</v>
      </c>
      <c r="J5" s="10">
        <f t="shared" si="3"/>
        <v>620178</v>
      </c>
      <c r="K5" s="10">
        <f t="shared" si="3"/>
        <v>620340</v>
      </c>
      <c r="L5" s="10">
        <f t="shared" si="3"/>
        <v>620485</v>
      </c>
      <c r="M5" s="10">
        <f t="shared" si="3"/>
        <v>620649</v>
      </c>
      <c r="N5" s="10">
        <f t="shared" si="3"/>
        <v>620789</v>
      </c>
      <c r="O5" s="10">
        <f t="shared" si="3"/>
        <v>620948</v>
      </c>
      <c r="P5" s="10">
        <f t="shared" si="3"/>
        <v>621043</v>
      </c>
      <c r="Q5" s="10">
        <f t="shared" si="3"/>
        <v>621153</v>
      </c>
      <c r="R5" s="10">
        <f t="shared" si="3"/>
        <v>621314</v>
      </c>
      <c r="S5" s="10">
        <f t="shared" si="3"/>
        <v>621449</v>
      </c>
      <c r="T5" s="10">
        <f t="shared" si="3"/>
        <v>621534</v>
      </c>
      <c r="U5" s="10">
        <f t="shared" si="3"/>
        <v>621608</v>
      </c>
      <c r="V5" s="10">
        <f t="shared" si="3"/>
        <v>621636</v>
      </c>
      <c r="W5" s="10">
        <f t="shared" si="3"/>
        <v>621718</v>
      </c>
      <c r="X5" s="10">
        <f t="shared" si="3"/>
        <v>621814</v>
      </c>
      <c r="Y5" s="10">
        <f t="shared" si="3"/>
        <v>621890</v>
      </c>
      <c r="Z5" s="10">
        <f t="shared" si="3"/>
        <v>621918</v>
      </c>
      <c r="AA5" s="10">
        <f t="shared" si="3"/>
        <v>621979</v>
      </c>
      <c r="AB5" s="10">
        <f t="shared" si="3"/>
        <v>622022</v>
      </c>
      <c r="AC5" s="10">
        <f t="shared" si="3"/>
        <v>622155</v>
      </c>
      <c r="AD5" s="10">
        <f t="shared" si="3"/>
        <v>622270</v>
      </c>
      <c r="AE5" s="10">
        <f t="shared" si="3"/>
        <v>622352</v>
      </c>
      <c r="AF5" s="10">
        <f t="shared" si="3"/>
        <v>622386</v>
      </c>
      <c r="AG5" s="10">
        <f t="shared" si="3"/>
        <v>622464</v>
      </c>
      <c r="AI5" s="10">
        <f>MAX(C5:AG5)-B5</f>
        <v>3602</v>
      </c>
    </row>
    <row r="6" spans="1:40" s="19" customFormat="1" x14ac:dyDescent="0.25">
      <c r="B6" s="24">
        <v>577187</v>
      </c>
      <c r="C6" s="10">
        <v>577367</v>
      </c>
      <c r="D6" s="24">
        <v>577548</v>
      </c>
      <c r="E6" s="24">
        <v>577683</v>
      </c>
      <c r="F6" s="24">
        <v>577840</v>
      </c>
      <c r="G6" s="24">
        <v>578009</v>
      </c>
      <c r="H6" s="24">
        <v>578171</v>
      </c>
      <c r="I6" s="24">
        <v>578339</v>
      </c>
      <c r="J6" s="24">
        <v>578503</v>
      </c>
      <c r="K6" s="24">
        <v>578665</v>
      </c>
      <c r="L6" s="24">
        <v>578810</v>
      </c>
      <c r="M6" s="24">
        <v>578974</v>
      </c>
      <c r="N6" s="24">
        <v>579114</v>
      </c>
      <c r="O6" s="24">
        <v>579273</v>
      </c>
      <c r="P6" s="24">
        <v>579368</v>
      </c>
      <c r="Q6" s="24">
        <v>579478</v>
      </c>
      <c r="R6" s="24">
        <v>579639</v>
      </c>
      <c r="S6" s="24">
        <v>579774</v>
      </c>
      <c r="T6" s="24">
        <v>579859</v>
      </c>
      <c r="U6" s="24">
        <v>579933</v>
      </c>
      <c r="V6" s="24">
        <v>579961</v>
      </c>
      <c r="W6" s="24">
        <v>580043</v>
      </c>
      <c r="X6" s="24">
        <v>580139</v>
      </c>
      <c r="Y6" s="24">
        <v>580215</v>
      </c>
      <c r="Z6" s="24">
        <v>580243</v>
      </c>
      <c r="AA6" s="24">
        <v>580304</v>
      </c>
      <c r="AB6" s="30">
        <v>580347</v>
      </c>
      <c r="AC6" s="30">
        <v>580480</v>
      </c>
      <c r="AD6" s="30">
        <v>580595</v>
      </c>
      <c r="AE6" s="24">
        <v>580677</v>
      </c>
      <c r="AF6" s="24">
        <v>580711</v>
      </c>
      <c r="AG6" s="24">
        <v>580789</v>
      </c>
      <c r="AI6" s="10"/>
      <c r="AJ6" s="20"/>
    </row>
    <row r="7" spans="1:40" x14ac:dyDescent="0.25">
      <c r="B7" s="31"/>
      <c r="C7" s="31">
        <f>SUM($C4:C4) - (C6-$B6)</f>
        <v>-1.3000000000000114</v>
      </c>
      <c r="D7" s="31">
        <f>SUM($C4:D4) - (D6-$B6)</f>
        <v>-0.70000000000004547</v>
      </c>
      <c r="E7" s="31">
        <f>SUM($C4:E4) - (E6-$B6)</f>
        <v>-0.10000000000002274</v>
      </c>
      <c r="F7" s="31">
        <f>SUM($C4:F4) - (F6-$B6)</f>
        <v>-1.2000000000000455</v>
      </c>
      <c r="G7" s="31">
        <f>SUM($C4:G4) - (G6-$B6)</f>
        <v>-1.3000000000000682</v>
      </c>
      <c r="H7" s="31">
        <f>SUM($C4:H4) - (H6-$B6)</f>
        <v>-0.90000000000009095</v>
      </c>
      <c r="I7" s="31">
        <f>SUM($C4:I4) - (I6-$B6)</f>
        <v>-1</v>
      </c>
      <c r="J7" s="31">
        <f>SUM($C4:J4) - (J6-$B6)</f>
        <v>-1.4000000000000909</v>
      </c>
      <c r="K7" s="31">
        <f>SUM($C4:K4) - (K6-$B6)</f>
        <v>-2.1000000000001364</v>
      </c>
      <c r="L7" s="31">
        <f>SUM($C4:L4) - (L6-$B6)</f>
        <v>-2.4000000000000909</v>
      </c>
      <c r="M7" s="31">
        <f>SUM($C4:M4) - (M6-$B6)</f>
        <v>-1.9000000000000909</v>
      </c>
      <c r="N7" s="31">
        <f>SUM($C4:N4) - (N6-$B6)</f>
        <v>-0.8000000000001819</v>
      </c>
      <c r="O7" s="31">
        <f>SUM($C4:O4) - (O6-$B6)</f>
        <v>-0.70000000000027285</v>
      </c>
      <c r="P7" s="31">
        <f>SUM($C4:P4) - (P6-$B6)</f>
        <v>-0.90000000000009095</v>
      </c>
      <c r="Q7" s="31">
        <f>SUM($C4:Q4) - (Q6-$B6)</f>
        <v>-0.5</v>
      </c>
      <c r="R7" s="31">
        <f>SUM($C4:R4) - (R6-$B6)</f>
        <v>-1.5</v>
      </c>
      <c r="S7" s="31">
        <f>SUM($C4:S4) - (S6-$B6)</f>
        <v>-1.5999999999999091</v>
      </c>
      <c r="T7" s="31">
        <f>SUM($C4:T4) - (T6-$B6)</f>
        <v>-1.5999999999999091</v>
      </c>
      <c r="U7" s="31">
        <f>SUM($C4:U4) - (U6-$B6)</f>
        <v>-1.7999999999997272</v>
      </c>
      <c r="V7" s="31">
        <f>SUM($C4:V4) - (V6-$B6)</f>
        <v>-1.4999999999995453</v>
      </c>
      <c r="W7" s="31">
        <f>SUM($C4:W4) - (W6-$B6)</f>
        <v>-2.0999999999994543</v>
      </c>
      <c r="X7" s="31">
        <f>SUM($C4:X4) - (X6-$B6)</f>
        <v>-3.2999999999992724</v>
      </c>
      <c r="Y7" s="31">
        <f>SUM($C4:Y4) - (Y6-$B6)</f>
        <v>-2.0999999999994543</v>
      </c>
      <c r="Z7" s="31">
        <f>SUM($C4:Z4) - (Z6-$B6)</f>
        <v>-1.7999999999992724</v>
      </c>
      <c r="AA7" s="31">
        <f>SUM($C4:AA4) - (AA6-$B6)</f>
        <v>-3.3999999999991815</v>
      </c>
      <c r="AB7" s="31">
        <f>SUM($C4:AB4) - (AB6-$B6)</f>
        <v>-3.0999999999989996</v>
      </c>
      <c r="AC7" s="31">
        <f>SUM($C4:AC4) - (AC6-$B6)</f>
        <v>-2.3999999999991815</v>
      </c>
      <c r="AD7" s="31">
        <f>SUM($C4:AD4) - (AD6-$B6)</f>
        <v>-1.4999999999990905</v>
      </c>
      <c r="AE7" s="31">
        <f>SUM($C4:AE4) - (AE6-$B6)</f>
        <v>-3.3999999999991815</v>
      </c>
      <c r="AF7" s="31">
        <f>SUM($C4:AF4) - (AF6-$B6)</f>
        <v>-2.6999999999993634</v>
      </c>
      <c r="AG7" s="31">
        <f>SUM($C4:AG4) - (AG6-$B6)</f>
        <v>-2.8999999999991815</v>
      </c>
      <c r="AI7" s="10"/>
      <c r="AJ7" s="16"/>
    </row>
    <row r="8" spans="1:40" x14ac:dyDescent="0.25">
      <c r="A8" s="11" t="s">
        <v>27</v>
      </c>
      <c r="B8" s="10">
        <v>529667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532737</v>
      </c>
      <c r="AI8" s="10">
        <f>MAX(C8:AG8)-B8</f>
        <v>3070</v>
      </c>
    </row>
    <row r="9" spans="1:40" x14ac:dyDescent="0.25">
      <c r="A9" s="18" t="s">
        <v>37</v>
      </c>
      <c r="B9" s="10">
        <v>89196</v>
      </c>
      <c r="AG9" s="10">
        <f>AI57</f>
        <v>89727</v>
      </c>
      <c r="AI9" s="10">
        <f>MAX(C9:AG9)-B9</f>
        <v>531</v>
      </c>
    </row>
    <row r="10" spans="1:40" x14ac:dyDescent="0.25">
      <c r="B10"/>
      <c r="AI10" s="10">
        <f>SUM(AI8:AI9)</f>
        <v>3601</v>
      </c>
    </row>
    <row r="11" spans="1:40" x14ac:dyDescent="0.25">
      <c r="B11"/>
      <c r="AI11" s="10"/>
    </row>
    <row r="12" spans="1:40" x14ac:dyDescent="0.25">
      <c r="B12"/>
    </row>
    <row r="13" spans="1:40" x14ac:dyDescent="0.25">
      <c r="B13"/>
    </row>
    <row r="14" spans="1:40" x14ac:dyDescent="0.25">
      <c r="B14"/>
    </row>
    <row r="15" spans="1:40" x14ac:dyDescent="0.25">
      <c r="B15"/>
    </row>
    <row r="16" spans="1:40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1:41" x14ac:dyDescent="0.25">
      <c r="B49"/>
    </row>
    <row r="50" spans="1:41" x14ac:dyDescent="0.25">
      <c r="B50"/>
    </row>
    <row r="51" spans="1:41" x14ac:dyDescent="0.25">
      <c r="B51"/>
    </row>
    <row r="52" spans="1:41" x14ac:dyDescent="0.25">
      <c r="B52"/>
    </row>
    <row r="53" spans="1:41" x14ac:dyDescent="0.25">
      <c r="A53">
        <v>41675</v>
      </c>
      <c r="B53"/>
      <c r="AI53" t="s">
        <v>38</v>
      </c>
    </row>
    <row r="54" spans="1:41" x14ac:dyDescent="0.25">
      <c r="A54" s="11" t="s">
        <v>22</v>
      </c>
      <c r="B54" s="12">
        <v>42.8</v>
      </c>
      <c r="C54" s="12">
        <v>54.3</v>
      </c>
      <c r="D54" s="12">
        <v>55.1</v>
      </c>
      <c r="E54" s="12">
        <v>39.4</v>
      </c>
      <c r="F54" s="12">
        <v>45.7</v>
      </c>
      <c r="G54" s="12">
        <v>50.3</v>
      </c>
      <c r="H54" s="12">
        <v>49</v>
      </c>
      <c r="I54" s="12">
        <v>50.9</v>
      </c>
      <c r="J54" s="12">
        <v>49.7</v>
      </c>
      <c r="K54" s="12">
        <v>49.1</v>
      </c>
      <c r="L54" s="12">
        <v>43.1</v>
      </c>
      <c r="M54" s="12">
        <v>50.6</v>
      </c>
      <c r="N54" s="12">
        <v>41.6</v>
      </c>
      <c r="O54" s="12">
        <v>49.3</v>
      </c>
      <c r="P54" s="12">
        <v>28</v>
      </c>
      <c r="Q54" s="12">
        <v>32.799999999999997</v>
      </c>
      <c r="R54" s="12">
        <v>49.3</v>
      </c>
      <c r="S54" s="12">
        <v>40.4</v>
      </c>
      <c r="T54" s="12">
        <v>24.3</v>
      </c>
      <c r="U54" s="12">
        <v>21.3</v>
      </c>
      <c r="V54" s="12">
        <v>8.6999999999999993</v>
      </c>
      <c r="W54" s="12">
        <v>24.1</v>
      </c>
      <c r="X54" s="12">
        <v>27.5</v>
      </c>
      <c r="Y54" s="12">
        <v>22.7</v>
      </c>
      <c r="Z54" s="12">
        <v>7.6</v>
      </c>
      <c r="AA54" s="12">
        <v>16.8</v>
      </c>
      <c r="AB54" s="12">
        <v>11.9</v>
      </c>
      <c r="AC54" s="12">
        <v>42.9</v>
      </c>
      <c r="AD54" s="12">
        <v>35.5</v>
      </c>
      <c r="AE54" s="12">
        <v>23.5</v>
      </c>
      <c r="AF54" s="12">
        <v>9.4</v>
      </c>
      <c r="AG54" s="12">
        <v>22.9</v>
      </c>
      <c r="AH54" s="12"/>
      <c r="AI54" s="10">
        <v>140992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36.6</v>
      </c>
      <c r="C55" s="12">
        <v>45.9</v>
      </c>
      <c r="D55" s="12">
        <v>46.4</v>
      </c>
      <c r="E55" s="12">
        <v>34.1</v>
      </c>
      <c r="F55" s="12">
        <v>39.200000000000003</v>
      </c>
      <c r="G55" s="12">
        <v>43.2</v>
      </c>
      <c r="H55" s="12">
        <v>41.5</v>
      </c>
      <c r="I55" s="12">
        <v>43.2</v>
      </c>
      <c r="J55" s="12">
        <v>42.3</v>
      </c>
      <c r="K55" s="12">
        <v>41.8</v>
      </c>
      <c r="L55" s="12">
        <v>37</v>
      </c>
      <c r="M55" s="12">
        <v>42.9</v>
      </c>
      <c r="N55" s="12">
        <v>35.799999999999997</v>
      </c>
      <c r="O55" s="12">
        <v>41.7</v>
      </c>
      <c r="P55" s="12">
        <v>24.4</v>
      </c>
      <c r="Q55" s="12">
        <v>28.5</v>
      </c>
      <c r="R55" s="12">
        <v>42.2</v>
      </c>
      <c r="S55" s="12">
        <v>34.9</v>
      </c>
      <c r="T55" s="12">
        <v>21.5</v>
      </c>
      <c r="U55" s="12">
        <v>19</v>
      </c>
      <c r="V55" s="12">
        <v>8.6999999999999993</v>
      </c>
      <c r="W55" s="12">
        <v>21.1</v>
      </c>
      <c r="X55" s="12">
        <v>24.2</v>
      </c>
      <c r="Y55" s="12">
        <v>20.2</v>
      </c>
      <c r="Z55" s="12">
        <v>7.5</v>
      </c>
      <c r="AA55" s="12">
        <v>15.2</v>
      </c>
      <c r="AB55" s="12">
        <v>11.1</v>
      </c>
      <c r="AC55" s="12">
        <v>36.4</v>
      </c>
      <c r="AD55" s="12">
        <v>30.8</v>
      </c>
      <c r="AE55" s="12">
        <v>20.8</v>
      </c>
      <c r="AF55" s="12">
        <v>9</v>
      </c>
      <c r="AG55" s="12">
        <v>20.3</v>
      </c>
      <c r="AH55" s="12"/>
      <c r="AI55" s="10">
        <v>179394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43.5</v>
      </c>
      <c r="C56" s="12">
        <v>51.8</v>
      </c>
      <c r="D56" s="12">
        <v>52</v>
      </c>
      <c r="E56" s="12">
        <v>40.9</v>
      </c>
      <c r="F56" s="12">
        <v>46.3</v>
      </c>
      <c r="G56" s="12">
        <v>49.5</v>
      </c>
      <c r="H56" s="12">
        <v>47.2</v>
      </c>
      <c r="I56" s="12">
        <v>48</v>
      </c>
      <c r="J56" s="12">
        <v>47.4</v>
      </c>
      <c r="K56" s="12">
        <v>46.7</v>
      </c>
      <c r="L56" s="12">
        <v>42.4</v>
      </c>
      <c r="M56" s="12">
        <v>47</v>
      </c>
      <c r="N56" s="12">
        <v>42.6</v>
      </c>
      <c r="O56" s="12">
        <v>45.4</v>
      </c>
      <c r="P56" s="12">
        <v>28.2</v>
      </c>
      <c r="Q56" s="12">
        <v>34.5</v>
      </c>
      <c r="R56" s="12">
        <v>47.3</v>
      </c>
      <c r="S56" s="12">
        <v>40.4</v>
      </c>
      <c r="T56" s="12">
        <v>25.8</v>
      </c>
      <c r="U56" s="12">
        <v>22.4</v>
      </c>
      <c r="V56" s="12">
        <v>7</v>
      </c>
      <c r="W56" s="12">
        <v>24.4</v>
      </c>
      <c r="X56" s="12">
        <v>29</v>
      </c>
      <c r="Y56" s="12">
        <v>23.5</v>
      </c>
      <c r="Z56" s="12">
        <v>8.6</v>
      </c>
      <c r="AA56" s="12">
        <v>17.899999999999999</v>
      </c>
      <c r="AB56" s="12">
        <v>13.2</v>
      </c>
      <c r="AC56" s="12">
        <v>39.1</v>
      </c>
      <c r="AD56" s="12">
        <v>34.1</v>
      </c>
      <c r="AE56" s="12">
        <v>24.3</v>
      </c>
      <c r="AF56" s="12">
        <v>10.5</v>
      </c>
      <c r="AG56" s="12">
        <v>23.4</v>
      </c>
      <c r="AH56" s="12"/>
      <c r="AI56" s="10">
        <v>170676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23.2</v>
      </c>
      <c r="C57" s="12">
        <v>26.7</v>
      </c>
      <c r="D57" s="12">
        <v>28.1</v>
      </c>
      <c r="E57" s="12">
        <v>21.2</v>
      </c>
      <c r="F57" s="12">
        <v>24.7</v>
      </c>
      <c r="G57" s="12">
        <v>25.9</v>
      </c>
      <c r="H57" s="12">
        <v>24.7</v>
      </c>
      <c r="I57" s="12">
        <v>25.8</v>
      </c>
      <c r="J57" s="12">
        <v>24.2</v>
      </c>
      <c r="K57" s="12">
        <v>23.7</v>
      </c>
      <c r="L57" s="12">
        <v>22.2</v>
      </c>
      <c r="M57" s="12">
        <v>24</v>
      </c>
      <c r="N57" s="12">
        <v>21.1</v>
      </c>
      <c r="O57" s="12">
        <v>22.7</v>
      </c>
      <c r="P57" s="12">
        <v>14.2</v>
      </c>
      <c r="Q57" s="12">
        <v>14.6</v>
      </c>
      <c r="R57" s="12">
        <v>21.2</v>
      </c>
      <c r="S57" s="12">
        <v>19.2</v>
      </c>
      <c r="T57" s="12">
        <v>13.4</v>
      </c>
      <c r="U57" s="12">
        <v>11.1</v>
      </c>
      <c r="V57" s="12">
        <v>3.9</v>
      </c>
      <c r="W57" s="12">
        <v>11.8</v>
      </c>
      <c r="X57" s="12">
        <v>14.1</v>
      </c>
      <c r="Y57" s="12">
        <v>10.8</v>
      </c>
      <c r="Z57" s="12">
        <v>4.5999999999999996</v>
      </c>
      <c r="AA57" s="12">
        <v>9.5</v>
      </c>
      <c r="AB57" s="12">
        <v>7.1</v>
      </c>
      <c r="AC57" s="12">
        <v>15.3</v>
      </c>
      <c r="AD57" s="12">
        <v>15.5</v>
      </c>
      <c r="AE57" s="12">
        <v>11.5</v>
      </c>
      <c r="AF57" s="12">
        <v>5.8</v>
      </c>
      <c r="AG57" s="12">
        <v>11.2</v>
      </c>
      <c r="AH57" s="12"/>
      <c r="AI57" s="10">
        <v>89727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33.700000000000003</v>
      </c>
      <c r="C3" s="12">
        <v>12.6</v>
      </c>
      <c r="D3" s="12">
        <v>22.7</v>
      </c>
      <c r="E3" s="12">
        <v>33.1</v>
      </c>
      <c r="F3" s="12">
        <v>24.9</v>
      </c>
      <c r="G3" s="12">
        <v>31.8</v>
      </c>
      <c r="H3" s="12">
        <v>32.700000000000003</v>
      </c>
      <c r="I3" s="12">
        <v>26.5</v>
      </c>
      <c r="J3" s="12">
        <v>25</v>
      </c>
      <c r="K3" s="12">
        <v>13.5</v>
      </c>
      <c r="L3" s="12">
        <v>35.799999999999997</v>
      </c>
      <c r="M3" s="12">
        <v>32.299999999999997</v>
      </c>
      <c r="N3" s="12">
        <v>12.4</v>
      </c>
      <c r="O3" s="12">
        <v>2.23</v>
      </c>
      <c r="P3" s="12">
        <v>6.6</v>
      </c>
      <c r="Q3" s="12">
        <v>30.1</v>
      </c>
      <c r="R3" s="12">
        <v>31.2</v>
      </c>
      <c r="S3" s="12">
        <v>28.3</v>
      </c>
      <c r="T3" s="12">
        <v>14</v>
      </c>
      <c r="U3" s="12">
        <v>13.8</v>
      </c>
      <c r="V3" s="12">
        <v>20.8</v>
      </c>
      <c r="W3" s="12">
        <v>28.2</v>
      </c>
      <c r="X3" s="12">
        <v>22.4</v>
      </c>
      <c r="Y3" s="12">
        <v>20.399999999999999</v>
      </c>
      <c r="Z3" s="12">
        <v>28.7</v>
      </c>
      <c r="AA3" s="12">
        <v>8.3000000000000007</v>
      </c>
      <c r="AB3" s="12">
        <v>24.9</v>
      </c>
      <c r="AC3" s="12">
        <v>8.8000000000000007</v>
      </c>
      <c r="AD3" s="12">
        <v>16.5</v>
      </c>
      <c r="AE3" s="12">
        <v>22.3</v>
      </c>
      <c r="AF3" s="12">
        <v>0.6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77.8</v>
      </c>
      <c r="C4" s="28">
        <f t="shared" ref="C4:AG4" si="1">SUM(C54:C57)</f>
        <v>54.2</v>
      </c>
      <c r="D4" s="28">
        <f t="shared" si="1"/>
        <v>15.6</v>
      </c>
      <c r="E4" s="28">
        <f t="shared" si="1"/>
        <v>96</v>
      </c>
      <c r="F4" s="28">
        <f t="shared" si="1"/>
        <v>38.1</v>
      </c>
      <c r="G4" s="28">
        <f t="shared" si="1"/>
        <v>93.600000000000009</v>
      </c>
      <c r="H4" s="28">
        <f t="shared" si="1"/>
        <v>92</v>
      </c>
      <c r="I4" s="28">
        <f t="shared" si="1"/>
        <v>64.099999999999994</v>
      </c>
      <c r="J4" s="28">
        <f t="shared" si="1"/>
        <v>117.39999999999999</v>
      </c>
      <c r="K4" s="28">
        <f t="shared" si="1"/>
        <v>35.300000000000004</v>
      </c>
      <c r="L4" s="28">
        <f t="shared" si="1"/>
        <v>87.8</v>
      </c>
      <c r="M4" s="28">
        <f t="shared" si="1"/>
        <v>83.6</v>
      </c>
      <c r="N4" s="28">
        <f t="shared" si="1"/>
        <v>33.800000000000004</v>
      </c>
      <c r="O4" s="28">
        <f t="shared" si="1"/>
        <v>20.100000000000001</v>
      </c>
      <c r="P4" s="28">
        <f t="shared" si="1"/>
        <v>11.700000000000001</v>
      </c>
      <c r="Q4" s="28">
        <f t="shared" si="1"/>
        <v>71.400000000000006</v>
      </c>
      <c r="R4" s="28">
        <f t="shared" si="1"/>
        <v>50.8</v>
      </c>
      <c r="S4" s="28">
        <f t="shared" si="1"/>
        <v>37.5</v>
      </c>
      <c r="T4" s="28">
        <f t="shared" si="1"/>
        <v>36.1</v>
      </c>
      <c r="U4" s="28">
        <f t="shared" si="1"/>
        <v>25.4</v>
      </c>
      <c r="V4" s="28">
        <f t="shared" si="1"/>
        <v>48.099999999999994</v>
      </c>
      <c r="W4" s="28">
        <f t="shared" si="1"/>
        <v>36.800000000000004</v>
      </c>
      <c r="X4" s="28">
        <f t="shared" si="1"/>
        <v>35</v>
      </c>
      <c r="Y4" s="28">
        <f t="shared" si="1"/>
        <v>96.700000000000017</v>
      </c>
      <c r="Z4" s="28">
        <f t="shared" si="1"/>
        <v>57.899999999999991</v>
      </c>
      <c r="AA4" s="28">
        <f t="shared" si="1"/>
        <v>13.500000000000002</v>
      </c>
      <c r="AB4" s="28">
        <f t="shared" si="1"/>
        <v>68.8</v>
      </c>
      <c r="AC4" s="28">
        <f t="shared" si="1"/>
        <v>33.4</v>
      </c>
      <c r="AD4" s="28">
        <f t="shared" si="1"/>
        <v>19.100000000000001</v>
      </c>
      <c r="AE4" s="28">
        <f t="shared" si="1"/>
        <v>79.400000000000006</v>
      </c>
      <c r="AF4" s="28">
        <f t="shared" si="1"/>
        <v>1.7</v>
      </c>
      <c r="AG4" s="28">
        <f t="shared" si="1"/>
        <v>0</v>
      </c>
      <c r="AI4" s="9">
        <f>SUM(C4:AG4)</f>
        <v>1554.9</v>
      </c>
      <c r="AJ4" s="14">
        <f>AVERAGE(C4:AG4)</f>
        <v>50.158064516129038</v>
      </c>
      <c r="AK4" s="15"/>
    </row>
    <row r="5" spans="1:40" x14ac:dyDescent="0.25">
      <c r="A5" s="11" t="s">
        <v>29</v>
      </c>
      <c r="B5" s="10">
        <f t="shared" ref="B5" si="2">$A53+B6</f>
        <v>622464</v>
      </c>
      <c r="C5" s="10">
        <f t="shared" ref="C5:AG5" si="3">$A53+C6</f>
        <v>622518</v>
      </c>
      <c r="D5" s="10">
        <f t="shared" si="3"/>
        <v>622535</v>
      </c>
      <c r="E5" s="10">
        <f t="shared" si="3"/>
        <v>622631</v>
      </c>
      <c r="F5" s="10">
        <f t="shared" si="3"/>
        <v>622668</v>
      </c>
      <c r="G5" s="10">
        <f t="shared" si="3"/>
        <v>622762</v>
      </c>
      <c r="H5" s="10">
        <f t="shared" si="3"/>
        <v>622854</v>
      </c>
      <c r="I5" s="10">
        <f t="shared" si="3"/>
        <v>622919</v>
      </c>
      <c r="J5" s="10">
        <f t="shared" si="3"/>
        <v>623037</v>
      </c>
      <c r="K5" s="10">
        <f t="shared" si="3"/>
        <v>623071</v>
      </c>
      <c r="L5" s="10">
        <f t="shared" si="3"/>
        <v>623160</v>
      </c>
      <c r="M5" s="10">
        <f t="shared" si="3"/>
        <v>623244</v>
      </c>
      <c r="N5" s="10">
        <f t="shared" si="3"/>
        <v>623279</v>
      </c>
      <c r="O5" s="10">
        <f t="shared" si="3"/>
        <v>623298</v>
      </c>
      <c r="P5" s="10">
        <f t="shared" si="3"/>
        <v>623310</v>
      </c>
      <c r="Q5" s="10">
        <f t="shared" si="3"/>
        <v>623382</v>
      </c>
      <c r="R5" s="10">
        <f t="shared" si="3"/>
        <v>623433</v>
      </c>
      <c r="S5" s="10">
        <f t="shared" si="3"/>
        <v>623470</v>
      </c>
      <c r="T5" s="10">
        <f t="shared" si="3"/>
        <v>623506</v>
      </c>
      <c r="U5" s="10">
        <f t="shared" si="3"/>
        <v>623532</v>
      </c>
      <c r="V5" s="10">
        <f t="shared" si="3"/>
        <v>623579</v>
      </c>
      <c r="W5" s="10">
        <f t="shared" si="3"/>
        <v>623615</v>
      </c>
      <c r="X5" s="10">
        <f t="shared" si="3"/>
        <v>623650</v>
      </c>
      <c r="Y5" s="10">
        <f t="shared" si="3"/>
        <v>623746</v>
      </c>
      <c r="Z5" s="10">
        <f t="shared" si="3"/>
        <v>623804</v>
      </c>
      <c r="AA5" s="10">
        <f t="shared" si="3"/>
        <v>623818</v>
      </c>
      <c r="AB5" s="10">
        <f t="shared" si="3"/>
        <v>623886</v>
      </c>
      <c r="AC5" s="10">
        <f t="shared" si="3"/>
        <v>623921</v>
      </c>
      <c r="AD5" s="10">
        <f t="shared" si="3"/>
        <v>623939</v>
      </c>
      <c r="AE5" s="10">
        <f t="shared" si="3"/>
        <v>624019</v>
      </c>
      <c r="AF5" s="10">
        <f t="shared" si="3"/>
        <v>624022</v>
      </c>
      <c r="AG5" s="10">
        <f t="shared" si="3"/>
        <v>41675</v>
      </c>
      <c r="AI5" s="10">
        <f>MAX(C5:AG5)-B5</f>
        <v>1558</v>
      </c>
    </row>
    <row r="6" spans="1:40" s="19" customFormat="1" x14ac:dyDescent="0.25">
      <c r="B6" s="24">
        <v>580789</v>
      </c>
      <c r="C6" s="10">
        <v>580843</v>
      </c>
      <c r="D6" s="24">
        <v>580860</v>
      </c>
      <c r="E6" s="24">
        <v>580956</v>
      </c>
      <c r="F6" s="24">
        <v>580993</v>
      </c>
      <c r="G6" s="24">
        <v>581087</v>
      </c>
      <c r="H6" s="24">
        <v>581179</v>
      </c>
      <c r="I6" s="24">
        <v>581244</v>
      </c>
      <c r="J6" s="24">
        <v>581362</v>
      </c>
      <c r="K6" s="24">
        <v>581396</v>
      </c>
      <c r="L6" s="24">
        <v>581485</v>
      </c>
      <c r="M6" s="24">
        <v>581569</v>
      </c>
      <c r="N6" s="24">
        <v>581604</v>
      </c>
      <c r="O6" s="24">
        <v>581623</v>
      </c>
      <c r="P6" s="24">
        <v>581635</v>
      </c>
      <c r="Q6" s="24">
        <v>581707</v>
      </c>
      <c r="R6" s="24">
        <v>581758</v>
      </c>
      <c r="S6" s="24">
        <v>581795</v>
      </c>
      <c r="T6" s="24">
        <v>581831</v>
      </c>
      <c r="U6" s="24">
        <v>581857</v>
      </c>
      <c r="V6" s="24">
        <v>581904</v>
      </c>
      <c r="W6" s="24">
        <v>581940</v>
      </c>
      <c r="X6" s="24">
        <v>581975</v>
      </c>
      <c r="Y6" s="24">
        <v>582071</v>
      </c>
      <c r="Z6" s="24">
        <v>582129</v>
      </c>
      <c r="AA6" s="24">
        <v>582143</v>
      </c>
      <c r="AB6" s="30">
        <v>582211</v>
      </c>
      <c r="AC6" s="30">
        <v>582246</v>
      </c>
      <c r="AD6" s="30">
        <v>582264</v>
      </c>
      <c r="AE6" s="24">
        <v>582344</v>
      </c>
      <c r="AF6" s="24">
        <v>582347</v>
      </c>
      <c r="AG6" s="24"/>
      <c r="AI6" s="10"/>
      <c r="AJ6" s="20"/>
    </row>
    <row r="7" spans="1:40" x14ac:dyDescent="0.25">
      <c r="B7" s="31"/>
      <c r="C7" s="31">
        <f>SUM($C4:C4) - (C6-$B6)</f>
        <v>0.20000000000000284</v>
      </c>
      <c r="D7" s="31">
        <f>SUM($C4:D4) - (D6-$B6)</f>
        <v>-1.2000000000000028</v>
      </c>
      <c r="E7" s="31">
        <f>SUM($C4:E4) - (E6-$B6)</f>
        <v>-1.1999999999999886</v>
      </c>
      <c r="F7" s="31">
        <f>SUM($C4:F4) - (F6-$B6)</f>
        <v>-9.9999999999994316E-2</v>
      </c>
      <c r="G7" s="31">
        <f>SUM($C4:G4) - (G6-$B6)</f>
        <v>-0.5</v>
      </c>
      <c r="H7" s="31">
        <f>SUM($C4:H4) - (H6-$B6)</f>
        <v>-0.5</v>
      </c>
      <c r="I7" s="31">
        <f>SUM($C4:I4) - (I6-$B6)</f>
        <v>-1.3999999999999773</v>
      </c>
      <c r="J7" s="31">
        <f>SUM($C4:J4) - (J6-$B6)</f>
        <v>-2</v>
      </c>
      <c r="K7" s="31">
        <f>SUM($C4:K4) - (K6-$B6)</f>
        <v>-0.70000000000004547</v>
      </c>
      <c r="L7" s="31">
        <f>SUM($C4:L4) - (L6-$B6)</f>
        <v>-1.9000000000000909</v>
      </c>
      <c r="M7" s="31">
        <f>SUM($C4:M4) - (M6-$B6)</f>
        <v>-2.3000000000000682</v>
      </c>
      <c r="N7" s="31">
        <f>SUM($C4:N4) - (N6-$B6)</f>
        <v>-3.5000000000001137</v>
      </c>
      <c r="O7" s="31">
        <f>SUM($C4:O4) - (O6-$B6)</f>
        <v>-2.4000000000000909</v>
      </c>
      <c r="P7" s="31">
        <f>SUM($C4:P4) - (P6-$B6)</f>
        <v>-2.7000000000000455</v>
      </c>
      <c r="Q7" s="31">
        <f>SUM($C4:Q4) - (Q6-$B6)</f>
        <v>-3.3000000000000682</v>
      </c>
      <c r="R7" s="31">
        <f>SUM($C4:R4) - (R6-$B6)</f>
        <v>-3.5000000000001137</v>
      </c>
      <c r="S7" s="31">
        <f>SUM($C4:S4) - (S6-$B6)</f>
        <v>-3.0000000000001137</v>
      </c>
      <c r="T7" s="31">
        <f>SUM($C4:T4) - (T6-$B6)</f>
        <v>-2.9000000000000909</v>
      </c>
      <c r="U7" s="31">
        <f>SUM($C4:U4) - (U6-$B6)</f>
        <v>-3.5</v>
      </c>
      <c r="V7" s="31">
        <f>SUM($C4:V4) - (V6-$B6)</f>
        <v>-2.4000000000000909</v>
      </c>
      <c r="W7" s="31">
        <f>SUM($C4:W4) - (W6-$B6)</f>
        <v>-1.6000000000001364</v>
      </c>
      <c r="X7" s="31">
        <f>SUM($C4:X4) - (X6-$B6)</f>
        <v>-1.6000000000001364</v>
      </c>
      <c r="Y7" s="31">
        <f>SUM($C4:Y4) - (Y6-$B6)</f>
        <v>-0.90000000000009095</v>
      </c>
      <c r="Z7" s="31">
        <f>SUM($C4:Z4) - (Z6-$B6)</f>
        <v>-1</v>
      </c>
      <c r="AA7" s="31">
        <f>SUM($C4:AA4) - (AA6-$B6)</f>
        <v>-1.5</v>
      </c>
      <c r="AB7" s="31">
        <f>SUM($C4:AB4) - (AB6-$B6)</f>
        <v>-0.70000000000004547</v>
      </c>
      <c r="AC7" s="31">
        <f>SUM($C4:AC4) - (AC6-$B6)</f>
        <v>-2.2999999999999545</v>
      </c>
      <c r="AD7" s="31">
        <f>SUM($C4:AD4) - (AD6-$B6)</f>
        <v>-1.2000000000000455</v>
      </c>
      <c r="AE7" s="31">
        <f>SUM($C4:AE4) - (AE6-$B6)</f>
        <v>-1.7999999999999545</v>
      </c>
      <c r="AF7" s="31">
        <f>SUM($C4:AF4) - (AF6-$B6)</f>
        <v>-3.0999999999999091</v>
      </c>
      <c r="AG7" s="31">
        <f>SUM($C4:AG4) - (AG6-$B6)</f>
        <v>582343.9</v>
      </c>
      <c r="AI7" s="10"/>
      <c r="AJ7" s="16"/>
    </row>
    <row r="8" spans="1:40" x14ac:dyDescent="0.25">
      <c r="A8" s="11" t="s">
        <v>27</v>
      </c>
      <c r="B8" s="10">
        <v>532737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534094</v>
      </c>
      <c r="AI8" s="10">
        <f>MAX(C8:AG8)-B8</f>
        <v>1357</v>
      </c>
    </row>
    <row r="9" spans="1:40" x14ac:dyDescent="0.25">
      <c r="A9" s="18" t="s">
        <v>37</v>
      </c>
      <c r="B9" s="10">
        <v>89727</v>
      </c>
      <c r="AG9" s="10">
        <f>AI57</f>
        <v>89928</v>
      </c>
      <c r="AI9" s="10">
        <f>MAX(C9:AG9)-B9</f>
        <v>201</v>
      </c>
    </row>
    <row r="10" spans="1:40" x14ac:dyDescent="0.25">
      <c r="B10"/>
      <c r="AI10" s="10">
        <f>SUM(AI8:AI9)</f>
        <v>1558</v>
      </c>
    </row>
    <row r="11" spans="1:40" x14ac:dyDescent="0.25">
      <c r="B11"/>
      <c r="AI11" s="10"/>
    </row>
    <row r="12" spans="1:40" x14ac:dyDescent="0.25">
      <c r="B12"/>
    </row>
    <row r="13" spans="1:40" x14ac:dyDescent="0.25">
      <c r="B13"/>
    </row>
    <row r="14" spans="1:40" x14ac:dyDescent="0.25">
      <c r="B14"/>
    </row>
    <row r="15" spans="1:40" x14ac:dyDescent="0.25">
      <c r="B15"/>
    </row>
    <row r="16" spans="1:40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1:41" x14ac:dyDescent="0.25">
      <c r="B49"/>
    </row>
    <row r="50" spans="1:41" x14ac:dyDescent="0.25">
      <c r="B50"/>
    </row>
    <row r="51" spans="1:41" x14ac:dyDescent="0.25">
      <c r="B51"/>
    </row>
    <row r="52" spans="1:41" x14ac:dyDescent="0.25">
      <c r="B52"/>
    </row>
    <row r="53" spans="1:41" x14ac:dyDescent="0.25">
      <c r="A53">
        <v>41675</v>
      </c>
      <c r="B53"/>
      <c r="AI53" t="s">
        <v>38</v>
      </c>
    </row>
    <row r="54" spans="1:41" x14ac:dyDescent="0.25">
      <c r="A54" s="11" t="s">
        <v>22</v>
      </c>
      <c r="B54" s="12">
        <v>22.9</v>
      </c>
      <c r="C54" s="12">
        <v>15.1</v>
      </c>
      <c r="D54" s="12">
        <v>4</v>
      </c>
      <c r="E54" s="12">
        <v>30</v>
      </c>
      <c r="F54" s="12">
        <v>10.3</v>
      </c>
      <c r="G54" s="12">
        <v>29</v>
      </c>
      <c r="H54" s="12">
        <v>28.1</v>
      </c>
      <c r="I54" s="12">
        <v>18.7</v>
      </c>
      <c r="J54" s="12">
        <v>37.9</v>
      </c>
      <c r="K54" s="12">
        <v>9.5</v>
      </c>
      <c r="L54" s="12">
        <v>27.5</v>
      </c>
      <c r="M54" s="12">
        <v>25.4</v>
      </c>
      <c r="N54" s="12">
        <v>9.4</v>
      </c>
      <c r="O54" s="12">
        <v>5.2</v>
      </c>
      <c r="P54" s="12">
        <v>2.7</v>
      </c>
      <c r="Q54" s="12">
        <v>22.5</v>
      </c>
      <c r="R54" s="12">
        <v>14.9</v>
      </c>
      <c r="S54" s="12">
        <v>10.6</v>
      </c>
      <c r="T54" s="12">
        <v>9.6999999999999993</v>
      </c>
      <c r="U54" s="12">
        <v>6.8</v>
      </c>
      <c r="V54" s="12">
        <v>12.7</v>
      </c>
      <c r="W54" s="12">
        <v>10.1</v>
      </c>
      <c r="X54" s="12">
        <v>9.6</v>
      </c>
      <c r="Y54" s="12">
        <v>31.3</v>
      </c>
      <c r="Z54" s="12">
        <v>16.7</v>
      </c>
      <c r="AA54" s="12">
        <v>3.9</v>
      </c>
      <c r="AB54" s="12">
        <v>21.2</v>
      </c>
      <c r="AC54" s="12">
        <v>9.1</v>
      </c>
      <c r="AD54" s="12">
        <v>5</v>
      </c>
      <c r="AE54" s="12">
        <v>25.1</v>
      </c>
      <c r="AF54" s="12">
        <v>0.2</v>
      </c>
      <c r="AG54" s="12"/>
      <c r="AH54" s="12"/>
      <c r="AI54" s="10">
        <v>141455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20.3</v>
      </c>
      <c r="C55" s="12">
        <v>13.8</v>
      </c>
      <c r="D55" s="12">
        <v>4.4000000000000004</v>
      </c>
      <c r="E55" s="12">
        <v>25.8</v>
      </c>
      <c r="F55" s="12">
        <v>9.8000000000000007</v>
      </c>
      <c r="G55" s="12">
        <v>25.2</v>
      </c>
      <c r="H55" s="12">
        <v>24.7</v>
      </c>
      <c r="I55" s="12">
        <v>16.8</v>
      </c>
      <c r="J55" s="12">
        <v>32.700000000000003</v>
      </c>
      <c r="K55" s="12">
        <v>9.1</v>
      </c>
      <c r="L55" s="12">
        <v>24</v>
      </c>
      <c r="M55" s="12">
        <v>23.1</v>
      </c>
      <c r="N55" s="12">
        <v>8.9</v>
      </c>
      <c r="O55" s="12">
        <v>5.3</v>
      </c>
      <c r="P55" s="12">
        <v>3.2</v>
      </c>
      <c r="Q55" s="12">
        <v>19.8</v>
      </c>
      <c r="R55" s="12">
        <v>13.6</v>
      </c>
      <c r="S55" s="12">
        <v>9.9</v>
      </c>
      <c r="T55" s="12">
        <v>9.3000000000000007</v>
      </c>
      <c r="U55" s="12">
        <v>6.7</v>
      </c>
      <c r="V55" s="12">
        <v>11.8</v>
      </c>
      <c r="W55" s="12">
        <v>9.5</v>
      </c>
      <c r="X55" s="12">
        <v>9.1999999999999993</v>
      </c>
      <c r="Y55" s="12">
        <v>27.4</v>
      </c>
      <c r="Z55" s="12">
        <v>15.1</v>
      </c>
      <c r="AA55" s="12">
        <v>3</v>
      </c>
      <c r="AB55" s="12">
        <v>17.899999999999999</v>
      </c>
      <c r="AC55" s="12">
        <v>8.6</v>
      </c>
      <c r="AD55" s="12">
        <v>5.0999999999999996</v>
      </c>
      <c r="AE55" s="12">
        <v>22.1</v>
      </c>
      <c r="AF55" s="12">
        <v>0.6</v>
      </c>
      <c r="AG55" s="12"/>
      <c r="AH55" s="12"/>
      <c r="AI55" s="10">
        <v>179812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23.4</v>
      </c>
      <c r="C56" s="12">
        <v>16.5</v>
      </c>
      <c r="D56" s="12">
        <v>4.5999999999999996</v>
      </c>
      <c r="E56" s="12">
        <v>28.6</v>
      </c>
      <c r="F56" s="12">
        <v>11.7</v>
      </c>
      <c r="G56" s="12">
        <v>29.2</v>
      </c>
      <c r="H56" s="12">
        <v>27.3</v>
      </c>
      <c r="I56" s="12">
        <v>18.899999999999999</v>
      </c>
      <c r="J56" s="12">
        <v>35.200000000000003</v>
      </c>
      <c r="K56" s="12">
        <v>10.8</v>
      </c>
      <c r="L56" s="12">
        <v>26.7</v>
      </c>
      <c r="M56" s="12">
        <v>25</v>
      </c>
      <c r="N56" s="12">
        <v>10.3</v>
      </c>
      <c r="O56" s="12">
        <v>6.3</v>
      </c>
      <c r="P56" s="12">
        <v>3.7</v>
      </c>
      <c r="Q56" s="12">
        <v>20.7</v>
      </c>
      <c r="R56" s="12">
        <v>15.3</v>
      </c>
      <c r="S56" s="12">
        <v>11.5</v>
      </c>
      <c r="T56" s="12">
        <v>11</v>
      </c>
      <c r="U56" s="12">
        <v>7.8</v>
      </c>
      <c r="V56" s="12">
        <v>13.9</v>
      </c>
      <c r="W56" s="12">
        <v>11.3</v>
      </c>
      <c r="X56" s="12">
        <v>10.8</v>
      </c>
      <c r="Y56" s="12">
        <v>29.6</v>
      </c>
      <c r="Z56" s="12">
        <v>17.899999999999999</v>
      </c>
      <c r="AA56" s="12">
        <v>5.2</v>
      </c>
      <c r="AB56" s="12">
        <v>22.7</v>
      </c>
      <c r="AC56" s="12">
        <v>10.199999999999999</v>
      </c>
      <c r="AD56" s="12">
        <v>5.9</v>
      </c>
      <c r="AE56" s="12">
        <v>25.6</v>
      </c>
      <c r="AF56" s="12">
        <v>0.6</v>
      </c>
      <c r="AG56" s="12"/>
      <c r="AH56" s="12"/>
      <c r="AI56" s="10">
        <v>171152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11.2</v>
      </c>
      <c r="C57" s="12">
        <v>8.8000000000000007</v>
      </c>
      <c r="D57" s="12">
        <v>2.6</v>
      </c>
      <c r="E57" s="12">
        <v>11.6</v>
      </c>
      <c r="F57" s="12">
        <v>6.3</v>
      </c>
      <c r="G57" s="12">
        <v>10.199999999999999</v>
      </c>
      <c r="H57" s="12">
        <v>11.9</v>
      </c>
      <c r="I57" s="12">
        <v>9.6999999999999993</v>
      </c>
      <c r="J57" s="12">
        <v>11.6</v>
      </c>
      <c r="K57" s="12">
        <v>5.9</v>
      </c>
      <c r="L57" s="12">
        <v>9.6</v>
      </c>
      <c r="M57" s="12">
        <v>10.1</v>
      </c>
      <c r="N57" s="12">
        <v>5.2</v>
      </c>
      <c r="O57" s="12">
        <v>3.3</v>
      </c>
      <c r="P57" s="12">
        <v>2.1</v>
      </c>
      <c r="Q57" s="12">
        <v>8.4</v>
      </c>
      <c r="R57" s="12">
        <v>7</v>
      </c>
      <c r="S57" s="12">
        <v>5.5</v>
      </c>
      <c r="T57" s="12">
        <v>6.1</v>
      </c>
      <c r="U57" s="12">
        <v>4.0999999999999996</v>
      </c>
      <c r="V57" s="12">
        <v>9.6999999999999993</v>
      </c>
      <c r="W57" s="12">
        <v>5.9</v>
      </c>
      <c r="X57" s="12">
        <v>5.4</v>
      </c>
      <c r="Y57" s="12">
        <v>8.4</v>
      </c>
      <c r="Z57" s="12">
        <v>8.1999999999999993</v>
      </c>
      <c r="AA57" s="12">
        <v>1.4</v>
      </c>
      <c r="AB57" s="12">
        <v>7</v>
      </c>
      <c r="AC57" s="12">
        <v>5.5</v>
      </c>
      <c r="AD57" s="12">
        <v>3.1</v>
      </c>
      <c r="AE57" s="12">
        <v>6.6</v>
      </c>
      <c r="AF57" s="12">
        <v>0.3</v>
      </c>
      <c r="AG57" s="12"/>
      <c r="AH57" s="12"/>
      <c r="AI57" s="10">
        <v>89928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0.6</v>
      </c>
      <c r="C3" s="12">
        <v>3.9</v>
      </c>
      <c r="D3" s="12">
        <v>0</v>
      </c>
      <c r="E3" s="12">
        <v>0.2</v>
      </c>
      <c r="F3" s="12">
        <v>0</v>
      </c>
      <c r="G3" s="12">
        <v>0.4</v>
      </c>
      <c r="H3" s="12">
        <v>1.1000000000000001</v>
      </c>
      <c r="I3" s="12">
        <v>1.7</v>
      </c>
      <c r="J3" s="12">
        <v>0.8</v>
      </c>
      <c r="K3" s="12">
        <v>6.9</v>
      </c>
      <c r="L3" s="12">
        <v>22.9</v>
      </c>
      <c r="M3" s="12">
        <v>16</v>
      </c>
      <c r="N3" s="12">
        <v>6.3</v>
      </c>
      <c r="O3" s="12">
        <v>21.5</v>
      </c>
      <c r="P3" s="12">
        <v>6.1</v>
      </c>
      <c r="Q3" s="12">
        <v>18.600000000000001</v>
      </c>
      <c r="R3" s="12">
        <v>18.100000000000001</v>
      </c>
      <c r="S3" s="12">
        <v>5.3</v>
      </c>
      <c r="T3" s="12">
        <v>7.8</v>
      </c>
      <c r="U3" s="12">
        <v>20.399999999999999</v>
      </c>
      <c r="V3" s="12">
        <v>24.4</v>
      </c>
      <c r="W3" s="12">
        <v>7</v>
      </c>
      <c r="X3" s="12">
        <v>6.7</v>
      </c>
      <c r="Y3" s="12">
        <v>18.3</v>
      </c>
      <c r="Z3" s="12">
        <v>19</v>
      </c>
      <c r="AA3" s="12">
        <v>17.7</v>
      </c>
      <c r="AB3" s="12">
        <v>18.8</v>
      </c>
      <c r="AC3" s="12">
        <v>19.399999999999999</v>
      </c>
      <c r="AD3" s="12">
        <v>13.2</v>
      </c>
      <c r="AE3" s="12">
        <v>23.7</v>
      </c>
      <c r="AF3" s="12">
        <v>18.100000000000001</v>
      </c>
      <c r="AG3" s="12">
        <v>22.4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1.7</v>
      </c>
      <c r="C4" s="28">
        <f t="shared" ref="C4:AG4" si="1">SUM(C54:C57)</f>
        <v>11.000000000000002</v>
      </c>
      <c r="D4" s="28">
        <f t="shared" si="1"/>
        <v>0</v>
      </c>
      <c r="E4" s="28">
        <f t="shared" si="1"/>
        <v>0.6</v>
      </c>
      <c r="F4" s="28">
        <f t="shared" si="1"/>
        <v>0</v>
      </c>
      <c r="G4" s="28">
        <f t="shared" si="1"/>
        <v>1</v>
      </c>
      <c r="H4" s="28">
        <f t="shared" si="1"/>
        <v>2.7</v>
      </c>
      <c r="I4" s="28">
        <f t="shared" si="1"/>
        <v>5.6999999999999993</v>
      </c>
      <c r="J4" s="28">
        <f t="shared" si="1"/>
        <v>3.1</v>
      </c>
      <c r="K4" s="28">
        <f t="shared" si="1"/>
        <v>16.3</v>
      </c>
      <c r="L4" s="28">
        <f t="shared" si="1"/>
        <v>40.099999999999994</v>
      </c>
      <c r="M4" s="28">
        <f t="shared" si="1"/>
        <v>16.400000000000002</v>
      </c>
      <c r="N4" s="28">
        <f t="shared" si="1"/>
        <v>19.5</v>
      </c>
      <c r="O4" s="28">
        <f t="shared" si="1"/>
        <v>23.5</v>
      </c>
      <c r="P4" s="28">
        <f t="shared" si="1"/>
        <v>19.7</v>
      </c>
      <c r="Q4" s="28">
        <f t="shared" si="1"/>
        <v>80.199999999999989</v>
      </c>
      <c r="R4" s="28">
        <f t="shared" si="1"/>
        <v>79.2</v>
      </c>
      <c r="S4" s="28">
        <f t="shared" si="1"/>
        <v>21.3</v>
      </c>
      <c r="T4" s="28">
        <f t="shared" si="1"/>
        <v>33.699999999999996</v>
      </c>
      <c r="U4" s="28">
        <f t="shared" si="1"/>
        <v>70.899999999999991</v>
      </c>
      <c r="V4" s="28">
        <f t="shared" si="1"/>
        <v>35.6</v>
      </c>
      <c r="W4" s="28">
        <f t="shared" si="1"/>
        <v>12.4</v>
      </c>
      <c r="X4" s="28">
        <f t="shared" si="1"/>
        <v>22.1</v>
      </c>
      <c r="Y4" s="28">
        <f t="shared" si="1"/>
        <v>77.900000000000006</v>
      </c>
      <c r="Z4" s="28">
        <f t="shared" si="1"/>
        <v>37.299999999999997</v>
      </c>
      <c r="AA4" s="28">
        <f t="shared" si="1"/>
        <v>79.099999999999994</v>
      </c>
      <c r="AB4" s="28">
        <f t="shared" si="1"/>
        <v>73.599999999999994</v>
      </c>
      <c r="AC4" s="28">
        <f t="shared" si="1"/>
        <v>78.899999999999991</v>
      </c>
      <c r="AD4" s="28">
        <f t="shared" si="1"/>
        <v>35.4</v>
      </c>
      <c r="AE4" s="28">
        <f t="shared" si="1"/>
        <v>46.800000000000004</v>
      </c>
      <c r="AF4" s="28">
        <f t="shared" si="1"/>
        <v>71.7</v>
      </c>
      <c r="AG4" s="28">
        <f t="shared" si="1"/>
        <v>33.700000000000003</v>
      </c>
      <c r="AI4" s="9">
        <f>SUM(C4:AG4)</f>
        <v>1049.3999999999999</v>
      </c>
      <c r="AJ4" s="14">
        <f>AVERAGE(C4:AG4)</f>
        <v>33.851612903225799</v>
      </c>
      <c r="AK4" s="15"/>
    </row>
    <row r="5" spans="1:40" x14ac:dyDescent="0.25">
      <c r="A5" s="11" t="s">
        <v>29</v>
      </c>
      <c r="B5" s="10">
        <f t="shared" ref="B5" si="2">$A53+B6</f>
        <v>624022</v>
      </c>
      <c r="C5" s="10">
        <f t="shared" ref="C5:AG5" si="3">$A53+C6</f>
        <v>624033</v>
      </c>
      <c r="D5" s="10">
        <f t="shared" si="3"/>
        <v>624033</v>
      </c>
      <c r="E5" s="10">
        <f t="shared" si="3"/>
        <v>41675</v>
      </c>
      <c r="F5" s="10">
        <f t="shared" si="3"/>
        <v>41675</v>
      </c>
      <c r="G5" s="10">
        <f t="shared" si="3"/>
        <v>41675</v>
      </c>
      <c r="H5" s="10">
        <f t="shared" si="3"/>
        <v>624037</v>
      </c>
      <c r="I5" s="10">
        <f t="shared" si="3"/>
        <v>624043</v>
      </c>
      <c r="J5" s="10">
        <f t="shared" si="3"/>
        <v>624046</v>
      </c>
      <c r="K5" s="10">
        <f t="shared" si="3"/>
        <v>624062</v>
      </c>
      <c r="L5" s="10">
        <f t="shared" si="3"/>
        <v>624102</v>
      </c>
      <c r="M5" s="10">
        <f t="shared" si="3"/>
        <v>624118</v>
      </c>
      <c r="N5" s="10">
        <f t="shared" si="3"/>
        <v>624139</v>
      </c>
      <c r="O5" s="10">
        <f t="shared" si="3"/>
        <v>624162</v>
      </c>
      <c r="P5" s="10">
        <f t="shared" si="3"/>
        <v>624181</v>
      </c>
      <c r="Q5" s="10">
        <f t="shared" si="3"/>
        <v>624262</v>
      </c>
      <c r="R5" s="10">
        <f t="shared" si="3"/>
        <v>624341</v>
      </c>
      <c r="S5" s="10">
        <f t="shared" si="3"/>
        <v>624363</v>
      </c>
      <c r="T5" s="10">
        <f t="shared" si="3"/>
        <v>624396</v>
      </c>
      <c r="U5" s="10">
        <f t="shared" si="3"/>
        <v>624467</v>
      </c>
      <c r="V5" s="10">
        <f t="shared" si="3"/>
        <v>624503</v>
      </c>
      <c r="W5" s="10">
        <f t="shared" si="3"/>
        <v>624515</v>
      </c>
      <c r="X5" s="10">
        <f t="shared" si="3"/>
        <v>624538</v>
      </c>
      <c r="Y5" s="10">
        <f t="shared" si="3"/>
        <v>624617</v>
      </c>
      <c r="Z5" s="10">
        <f t="shared" si="3"/>
        <v>624654</v>
      </c>
      <c r="AA5" s="10">
        <f t="shared" si="3"/>
        <v>624733</v>
      </c>
      <c r="AB5" s="10">
        <f t="shared" si="3"/>
        <v>624806</v>
      </c>
      <c r="AC5" s="10">
        <f t="shared" si="3"/>
        <v>624886</v>
      </c>
      <c r="AD5" s="10">
        <f t="shared" si="3"/>
        <v>624921</v>
      </c>
      <c r="AE5" s="10">
        <f t="shared" si="3"/>
        <v>624968</v>
      </c>
      <c r="AF5" s="10">
        <f t="shared" si="3"/>
        <v>625040</v>
      </c>
      <c r="AG5" s="10">
        <f t="shared" si="3"/>
        <v>625075</v>
      </c>
      <c r="AI5" s="10">
        <f>MAX(C5:AG5)-B5</f>
        <v>1053</v>
      </c>
    </row>
    <row r="6" spans="1:40" s="19" customFormat="1" x14ac:dyDescent="0.25">
      <c r="B6" s="24">
        <v>582347</v>
      </c>
      <c r="C6" s="10">
        <v>582358</v>
      </c>
      <c r="D6" s="10">
        <v>582358</v>
      </c>
      <c r="E6" s="24"/>
      <c r="F6" s="24"/>
      <c r="G6" s="24"/>
      <c r="H6" s="24">
        <v>582362</v>
      </c>
      <c r="I6" s="24">
        <v>582368</v>
      </c>
      <c r="J6" s="24">
        <v>582371</v>
      </c>
      <c r="K6" s="24">
        <v>582387</v>
      </c>
      <c r="L6" s="24">
        <v>582427</v>
      </c>
      <c r="M6" s="24">
        <v>582443</v>
      </c>
      <c r="N6" s="24">
        <v>582464</v>
      </c>
      <c r="O6" s="24">
        <v>582487</v>
      </c>
      <c r="P6" s="24">
        <v>582506</v>
      </c>
      <c r="Q6" s="24">
        <v>582587</v>
      </c>
      <c r="R6" s="24">
        <v>582666</v>
      </c>
      <c r="S6" s="24">
        <v>582688</v>
      </c>
      <c r="T6" s="24">
        <v>582721</v>
      </c>
      <c r="U6" s="24">
        <v>582792</v>
      </c>
      <c r="V6" s="24">
        <v>582828</v>
      </c>
      <c r="W6" s="24">
        <v>582840</v>
      </c>
      <c r="X6" s="24">
        <v>582863</v>
      </c>
      <c r="Y6" s="24">
        <v>582942</v>
      </c>
      <c r="Z6" s="24">
        <v>582979</v>
      </c>
      <c r="AA6" s="24">
        <v>583058</v>
      </c>
      <c r="AB6" s="30">
        <v>583131</v>
      </c>
      <c r="AC6" s="30">
        <v>583211</v>
      </c>
      <c r="AD6" s="30">
        <v>583246</v>
      </c>
      <c r="AE6" s="24">
        <v>583293</v>
      </c>
      <c r="AF6" s="24">
        <v>583365</v>
      </c>
      <c r="AG6" s="24">
        <v>583400</v>
      </c>
      <c r="AI6" s="10"/>
      <c r="AJ6" s="20"/>
    </row>
    <row r="7" spans="1:40" x14ac:dyDescent="0.25">
      <c r="B7" s="31"/>
      <c r="C7" s="31">
        <f>SUM($C4:C4) - (C6-$B6)</f>
        <v>0</v>
      </c>
      <c r="D7" s="31">
        <f>SUM($C4:D4) - (D6-$B6)</f>
        <v>0</v>
      </c>
      <c r="E7" s="31">
        <f>SUM($C4:E4) - (E6-$B6)</f>
        <v>582358.6</v>
      </c>
      <c r="F7" s="31">
        <f>SUM($C4:F4) - (F6-$B6)</f>
        <v>582358.6</v>
      </c>
      <c r="G7" s="31">
        <f>SUM($C4:G4) - (G6-$B6)</f>
        <v>582359.6</v>
      </c>
      <c r="H7" s="31">
        <f>SUM($C4:H4) - (H6-$B6)</f>
        <v>0.30000000000000071</v>
      </c>
      <c r="I7" s="31">
        <f>SUM($C4:I4) - (I6-$B6)</f>
        <v>0</v>
      </c>
      <c r="J7" s="31">
        <f>SUM($C4:J4) - (J6-$B6)</f>
        <v>0.10000000000000142</v>
      </c>
      <c r="K7" s="31">
        <f>SUM($C4:K4) - (K6-$B6)</f>
        <v>0.40000000000000568</v>
      </c>
      <c r="L7" s="31">
        <f>SUM($C4:L4) - (L6-$B6)</f>
        <v>0.5</v>
      </c>
      <c r="M7" s="31">
        <f>SUM($C4:M4) - (M6-$B6)</f>
        <v>0.90000000000000568</v>
      </c>
      <c r="N7" s="31">
        <f>SUM($C4:N4) - (N6-$B6)</f>
        <v>-0.59999999999999432</v>
      </c>
      <c r="O7" s="31">
        <f>SUM($C4:O4) - (O6-$B6)</f>
        <v>-9.9999999999994316E-2</v>
      </c>
      <c r="P7" s="31">
        <f>SUM($C4:P4) - (P6-$B6)</f>
        <v>0.59999999999999432</v>
      </c>
      <c r="Q7" s="31">
        <f>SUM($C4:Q4) - (Q6-$B6)</f>
        <v>-0.20000000000001705</v>
      </c>
      <c r="R7" s="31">
        <f>SUM($C4:R4) - (R6-$B6)</f>
        <v>0</v>
      </c>
      <c r="S7" s="31">
        <f>SUM($C4:S4) - (S6-$B6)</f>
        <v>-0.69999999999998863</v>
      </c>
      <c r="T7" s="31">
        <f>SUM($C4:T4) - (T6-$B6)</f>
        <v>0</v>
      </c>
      <c r="U7" s="31">
        <f>SUM($C4:U4) - (U6-$B6)</f>
        <v>-0.10000000000002274</v>
      </c>
      <c r="V7" s="31">
        <f>SUM($C4:V4) - (V6-$B6)</f>
        <v>-0.5</v>
      </c>
      <c r="W7" s="31">
        <f>SUM($C4:W4) - (W6-$B6)</f>
        <v>-0.10000000000002274</v>
      </c>
      <c r="X7" s="31">
        <f>SUM($C4:X4) - (X6-$B6)</f>
        <v>-1</v>
      </c>
      <c r="Y7" s="31">
        <f>SUM($C4:Y4) - (Y6-$B6)</f>
        <v>-2.1000000000000227</v>
      </c>
      <c r="Z7" s="31">
        <f>SUM($C4:Z4) - (Z6-$B6)</f>
        <v>-1.8000000000000682</v>
      </c>
      <c r="AA7" s="31">
        <f>SUM($C4:AA4) - (AA6-$B6)</f>
        <v>-1.7000000000000455</v>
      </c>
      <c r="AB7" s="31">
        <f>SUM($C4:AB4) - (AB6-$B6)</f>
        <v>-1.1000000000000227</v>
      </c>
      <c r="AC7" s="31">
        <f>SUM($C4:AC4) - (AC6-$B6)</f>
        <v>-2.2000000000000455</v>
      </c>
      <c r="AD7" s="31">
        <f>SUM($C4:AD4) - (AD6-$B6)</f>
        <v>-1.8000000000000682</v>
      </c>
      <c r="AE7" s="31">
        <f>SUM($C4:AE4) - (AE6-$B6)</f>
        <v>-2.0000000000001137</v>
      </c>
      <c r="AF7" s="31">
        <f>SUM($C4:AF4) - (AF6-$B6)</f>
        <v>-2.3000000000000682</v>
      </c>
      <c r="AG7" s="31">
        <f>SUM($C4:AG4) - (AG6-$B6)</f>
        <v>-3.6000000000001364</v>
      </c>
      <c r="AI7" s="10"/>
      <c r="AJ7" s="16"/>
    </row>
    <row r="8" spans="1:40" x14ac:dyDescent="0.25">
      <c r="A8" s="11" t="s">
        <v>27</v>
      </c>
      <c r="B8" s="10">
        <v>534094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535031</v>
      </c>
      <c r="AI8" s="10">
        <f>MAX(C8:AG8)-B8</f>
        <v>937</v>
      </c>
    </row>
    <row r="9" spans="1:40" x14ac:dyDescent="0.25">
      <c r="A9" s="18" t="s">
        <v>37</v>
      </c>
      <c r="B9" s="10">
        <v>89928</v>
      </c>
      <c r="AG9" s="10">
        <f>AI57</f>
        <v>90044</v>
      </c>
      <c r="AI9" s="10">
        <f>MAX(C9:AG9)-B9</f>
        <v>116</v>
      </c>
    </row>
    <row r="10" spans="1:40" x14ac:dyDescent="0.25">
      <c r="B10"/>
      <c r="AI10" s="10">
        <f>SUM(AI8:AI9)</f>
        <v>1053</v>
      </c>
    </row>
    <row r="11" spans="1:40" x14ac:dyDescent="0.25">
      <c r="B11"/>
      <c r="AI11" s="10"/>
    </row>
    <row r="12" spans="1:40" x14ac:dyDescent="0.25">
      <c r="B12"/>
    </row>
    <row r="13" spans="1:40" x14ac:dyDescent="0.25">
      <c r="B13"/>
    </row>
    <row r="14" spans="1:40" x14ac:dyDescent="0.25">
      <c r="B14"/>
    </row>
    <row r="15" spans="1:40" x14ac:dyDescent="0.25">
      <c r="B15"/>
    </row>
    <row r="16" spans="1:40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1:41" x14ac:dyDescent="0.25">
      <c r="B49"/>
    </row>
    <row r="50" spans="1:41" x14ac:dyDescent="0.25">
      <c r="B50"/>
    </row>
    <row r="51" spans="1:41" x14ac:dyDescent="0.25">
      <c r="B51"/>
    </row>
    <row r="52" spans="1:41" x14ac:dyDescent="0.25">
      <c r="B52"/>
    </row>
    <row r="53" spans="1:41" x14ac:dyDescent="0.25">
      <c r="A53">
        <v>41675</v>
      </c>
      <c r="B53"/>
      <c r="AI53" t="s">
        <v>38</v>
      </c>
    </row>
    <row r="54" spans="1:41" x14ac:dyDescent="0.25">
      <c r="A54" s="11" t="s">
        <v>22</v>
      </c>
      <c r="B54" s="12">
        <v>0.2</v>
      </c>
      <c r="C54" s="12">
        <v>2.6</v>
      </c>
      <c r="D54" s="12">
        <v>0</v>
      </c>
      <c r="E54" s="12">
        <v>0</v>
      </c>
      <c r="F54" s="12">
        <v>0</v>
      </c>
      <c r="G54" s="12">
        <v>0.1</v>
      </c>
      <c r="H54" s="12">
        <v>0.5</v>
      </c>
      <c r="I54" s="12">
        <v>1.4</v>
      </c>
      <c r="J54" s="12">
        <v>0.7</v>
      </c>
      <c r="K54" s="12">
        <v>4.9000000000000004</v>
      </c>
      <c r="L54" s="12">
        <v>11.6</v>
      </c>
      <c r="M54" s="12">
        <v>4.2</v>
      </c>
      <c r="N54" s="12">
        <v>5</v>
      </c>
      <c r="O54" s="12">
        <v>6.3</v>
      </c>
      <c r="P54" s="12">
        <v>5.0999999999999996</v>
      </c>
      <c r="Q54" s="12">
        <v>25.7</v>
      </c>
      <c r="R54" s="12">
        <v>25.5</v>
      </c>
      <c r="S54" s="12">
        <v>5.5</v>
      </c>
      <c r="T54" s="12">
        <v>9.1</v>
      </c>
      <c r="U54" s="12">
        <v>22.6</v>
      </c>
      <c r="V54" s="12">
        <v>10.1</v>
      </c>
      <c r="W54" s="12">
        <v>3</v>
      </c>
      <c r="X54" s="12">
        <v>5.8</v>
      </c>
      <c r="Y54" s="12">
        <v>25</v>
      </c>
      <c r="Z54" s="12">
        <v>10.7</v>
      </c>
      <c r="AA54" s="12">
        <v>25.5</v>
      </c>
      <c r="AB54" s="12">
        <v>23.2</v>
      </c>
      <c r="AC54" s="12">
        <v>24.9</v>
      </c>
      <c r="AD54" s="12">
        <v>9.6999999999999993</v>
      </c>
      <c r="AE54" s="12">
        <v>13.5</v>
      </c>
      <c r="AF54" s="12">
        <v>22.7</v>
      </c>
      <c r="AG54" s="12">
        <v>9.4</v>
      </c>
      <c r="AH54" s="12"/>
      <c r="AI54" s="10">
        <v>141769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0.6</v>
      </c>
      <c r="C55" s="12">
        <v>2.7</v>
      </c>
      <c r="D55" s="12">
        <v>0</v>
      </c>
      <c r="E55" s="12">
        <v>0.3</v>
      </c>
      <c r="F55" s="12">
        <v>0</v>
      </c>
      <c r="G55" s="12">
        <v>0.4</v>
      </c>
      <c r="H55" s="12">
        <v>0.9</v>
      </c>
      <c r="I55" s="12">
        <v>1.4</v>
      </c>
      <c r="J55" s="12">
        <v>0.8</v>
      </c>
      <c r="K55" s="12">
        <v>3.7</v>
      </c>
      <c r="L55" s="12">
        <v>10.7</v>
      </c>
      <c r="M55" s="12">
        <v>4.4000000000000004</v>
      </c>
      <c r="N55" s="12">
        <v>5.2</v>
      </c>
      <c r="O55" s="12">
        <v>6.2</v>
      </c>
      <c r="P55" s="12">
        <v>5.2</v>
      </c>
      <c r="Q55" s="12">
        <v>22.9</v>
      </c>
      <c r="R55" s="12">
        <v>22.9</v>
      </c>
      <c r="S55" s="12">
        <v>5.6</v>
      </c>
      <c r="T55" s="12">
        <v>8.6999999999999993</v>
      </c>
      <c r="U55" s="12">
        <v>20</v>
      </c>
      <c r="V55" s="12">
        <v>9.4</v>
      </c>
      <c r="W55" s="12">
        <v>3.4</v>
      </c>
      <c r="X55" s="12">
        <v>5.9</v>
      </c>
      <c r="Y55" s="12">
        <v>22.2</v>
      </c>
      <c r="Z55" s="12">
        <v>10.1</v>
      </c>
      <c r="AA55" s="12">
        <v>22.8</v>
      </c>
      <c r="AB55" s="12">
        <v>20.9</v>
      </c>
      <c r="AC55" s="12">
        <v>22.2</v>
      </c>
      <c r="AD55" s="12">
        <v>9.3000000000000007</v>
      </c>
      <c r="AE55" s="12">
        <v>12.4</v>
      </c>
      <c r="AF55" s="12">
        <v>20.2</v>
      </c>
      <c r="AG55" s="12">
        <v>8.9</v>
      </c>
      <c r="AH55" s="12"/>
      <c r="AI55" s="10">
        <v>180103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0.6</v>
      </c>
      <c r="C56" s="12">
        <v>3.8</v>
      </c>
      <c r="D56" s="12">
        <v>0</v>
      </c>
      <c r="E56" s="12">
        <v>0.3</v>
      </c>
      <c r="F56" s="12">
        <v>0</v>
      </c>
      <c r="G56" s="12">
        <v>0.5</v>
      </c>
      <c r="H56" s="12">
        <v>1.1000000000000001</v>
      </c>
      <c r="I56" s="12">
        <v>2.2999999999999998</v>
      </c>
      <c r="J56" s="12">
        <v>1.6</v>
      </c>
      <c r="K56" s="12">
        <v>6.9</v>
      </c>
      <c r="L56" s="12">
        <v>12</v>
      </c>
      <c r="M56" s="12">
        <v>5.0999999999999996</v>
      </c>
      <c r="N56" s="12">
        <v>6</v>
      </c>
      <c r="O56" s="12">
        <v>7.3</v>
      </c>
      <c r="P56" s="12">
        <v>6.1</v>
      </c>
      <c r="Q56" s="12">
        <v>25</v>
      </c>
      <c r="R56" s="12">
        <v>25</v>
      </c>
      <c r="S56" s="12">
        <v>6.6</v>
      </c>
      <c r="T56" s="12">
        <v>10.3</v>
      </c>
      <c r="U56" s="12">
        <v>21.7</v>
      </c>
      <c r="V56" s="12">
        <v>11</v>
      </c>
      <c r="W56" s="12">
        <v>3.9</v>
      </c>
      <c r="X56" s="12">
        <v>6.8</v>
      </c>
      <c r="Y56" s="12">
        <v>24.5</v>
      </c>
      <c r="Z56" s="12">
        <v>12.3</v>
      </c>
      <c r="AA56" s="12">
        <v>24.8</v>
      </c>
      <c r="AB56" s="12">
        <v>22.3</v>
      </c>
      <c r="AC56" s="12">
        <v>24.6</v>
      </c>
      <c r="AD56" s="12">
        <v>10.8</v>
      </c>
      <c r="AE56" s="12">
        <v>14.3</v>
      </c>
      <c r="AF56" s="12">
        <v>22.8</v>
      </c>
      <c r="AG56" s="12">
        <v>10.7</v>
      </c>
      <c r="AH56" s="12"/>
      <c r="AI56" s="10">
        <v>171484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0.3</v>
      </c>
      <c r="C57" s="12">
        <v>1.9</v>
      </c>
      <c r="D57" s="12">
        <v>0</v>
      </c>
      <c r="E57" s="12">
        <v>0</v>
      </c>
      <c r="F57" s="12">
        <v>0</v>
      </c>
      <c r="G57" s="12">
        <v>0</v>
      </c>
      <c r="H57" s="12">
        <v>0.2</v>
      </c>
      <c r="I57" s="12">
        <v>0.6</v>
      </c>
      <c r="J57" s="12">
        <v>0</v>
      </c>
      <c r="K57" s="12">
        <v>0.8</v>
      </c>
      <c r="L57" s="12">
        <v>5.8</v>
      </c>
      <c r="M57" s="12">
        <v>2.7</v>
      </c>
      <c r="N57" s="12">
        <v>3.3</v>
      </c>
      <c r="O57" s="12">
        <v>3.7</v>
      </c>
      <c r="P57" s="12">
        <v>3.3</v>
      </c>
      <c r="Q57" s="12">
        <v>6.6</v>
      </c>
      <c r="R57" s="12">
        <v>5.8</v>
      </c>
      <c r="S57" s="12">
        <v>3.6</v>
      </c>
      <c r="T57" s="12">
        <v>5.6</v>
      </c>
      <c r="U57" s="12">
        <v>6.6</v>
      </c>
      <c r="V57" s="12">
        <v>5.0999999999999996</v>
      </c>
      <c r="W57" s="12">
        <v>2.1</v>
      </c>
      <c r="X57" s="12">
        <v>3.6</v>
      </c>
      <c r="Y57" s="12">
        <v>6.2</v>
      </c>
      <c r="Z57" s="12">
        <v>4.2</v>
      </c>
      <c r="AA57" s="12">
        <v>6</v>
      </c>
      <c r="AB57" s="12">
        <v>7.2</v>
      </c>
      <c r="AC57" s="12">
        <v>7.2</v>
      </c>
      <c r="AD57" s="12">
        <v>5.6</v>
      </c>
      <c r="AE57" s="12">
        <v>6.6</v>
      </c>
      <c r="AF57" s="12">
        <v>6</v>
      </c>
      <c r="AG57" s="12">
        <v>4.7</v>
      </c>
      <c r="AH57" s="12"/>
      <c r="AI57" s="10">
        <v>90044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22.4</v>
      </c>
      <c r="C3" s="12">
        <v>25.4</v>
      </c>
      <c r="D3" s="12">
        <v>10.199999999999999</v>
      </c>
      <c r="E3" s="12">
        <v>25.1</v>
      </c>
      <c r="F3" s="12">
        <v>25.6</v>
      </c>
      <c r="G3" s="12">
        <v>4</v>
      </c>
      <c r="H3" s="12">
        <v>7.6</v>
      </c>
      <c r="I3" s="12">
        <v>15.1</v>
      </c>
      <c r="J3" s="12">
        <v>1.3</v>
      </c>
      <c r="K3" s="12">
        <v>4.3</v>
      </c>
      <c r="L3" s="12">
        <v>9.8000000000000007</v>
      </c>
      <c r="M3" s="12">
        <v>4.0999999999999996</v>
      </c>
      <c r="N3" s="12">
        <v>18.7</v>
      </c>
      <c r="O3" s="12">
        <v>23.9</v>
      </c>
      <c r="P3" s="12">
        <v>25.9</v>
      </c>
      <c r="Q3" s="12">
        <v>28.5</v>
      </c>
      <c r="R3" s="12">
        <v>26.7</v>
      </c>
      <c r="S3" s="12">
        <v>17.2</v>
      </c>
      <c r="T3" s="12">
        <v>9.1</v>
      </c>
      <c r="U3" s="12">
        <v>1</v>
      </c>
      <c r="V3" s="12">
        <v>1.2</v>
      </c>
      <c r="W3" s="12">
        <v>1.4</v>
      </c>
      <c r="X3" s="12">
        <v>2.6</v>
      </c>
      <c r="Y3" s="12">
        <v>28.1</v>
      </c>
      <c r="Z3" s="12">
        <v>16.5</v>
      </c>
      <c r="AA3" s="12">
        <v>27.3</v>
      </c>
      <c r="AB3" s="12">
        <v>10.199999999999999</v>
      </c>
      <c r="AC3" s="12">
        <v>33.1</v>
      </c>
      <c r="AD3" s="12">
        <v>23.5</v>
      </c>
      <c r="AE3" s="12">
        <v>23</v>
      </c>
      <c r="AF3" s="12">
        <v>22.9</v>
      </c>
      <c r="AG3" s="12">
        <v>26.3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1.7</v>
      </c>
      <c r="C4" s="28">
        <f t="shared" ref="C4:AG4" si="1">SUM(C54:C57)</f>
        <v>71.5</v>
      </c>
      <c r="D4" s="28">
        <f t="shared" si="1"/>
        <v>28.5</v>
      </c>
      <c r="E4" s="28">
        <f t="shared" si="1"/>
        <v>61.800000000000004</v>
      </c>
      <c r="F4" s="28">
        <f t="shared" si="1"/>
        <v>69.099999999999994</v>
      </c>
      <c r="G4" s="28">
        <f t="shared" si="1"/>
        <v>13</v>
      </c>
      <c r="H4" s="28">
        <f t="shared" si="1"/>
        <v>16.799999999999997</v>
      </c>
      <c r="I4" s="28">
        <f t="shared" si="1"/>
        <v>44.1</v>
      </c>
      <c r="J4" s="28">
        <f t="shared" si="1"/>
        <v>6.9</v>
      </c>
      <c r="K4" s="28">
        <f t="shared" si="1"/>
        <v>16.7</v>
      </c>
      <c r="L4" s="28">
        <f t="shared" si="1"/>
        <v>22.3</v>
      </c>
      <c r="M4" s="28">
        <f t="shared" si="1"/>
        <v>17.899999999999999</v>
      </c>
      <c r="N4" s="28">
        <f t="shared" si="1"/>
        <v>36.9</v>
      </c>
      <c r="O4" s="28">
        <f t="shared" si="1"/>
        <v>66.900000000000006</v>
      </c>
      <c r="P4" s="28">
        <f t="shared" si="1"/>
        <v>39.5</v>
      </c>
      <c r="Q4" s="28">
        <f t="shared" si="1"/>
        <v>28.5</v>
      </c>
      <c r="R4" s="28">
        <f t="shared" si="1"/>
        <v>80.800000000000011</v>
      </c>
      <c r="S4" s="28">
        <f t="shared" si="1"/>
        <v>35.700000000000003</v>
      </c>
      <c r="T4" s="28">
        <f t="shared" si="1"/>
        <v>27.6</v>
      </c>
      <c r="U4" s="28">
        <f t="shared" si="1"/>
        <v>3.5000000000000004</v>
      </c>
      <c r="V4" s="28">
        <f t="shared" si="1"/>
        <v>5.7</v>
      </c>
      <c r="W4" s="28">
        <f t="shared" si="1"/>
        <v>5.8999999999999995</v>
      </c>
      <c r="X4" s="28">
        <f t="shared" si="1"/>
        <v>4</v>
      </c>
      <c r="Y4" s="28">
        <f t="shared" si="1"/>
        <v>51.599999999999994</v>
      </c>
      <c r="Z4" s="28">
        <f t="shared" si="1"/>
        <v>46.800000000000004</v>
      </c>
      <c r="AA4" s="28">
        <f t="shared" si="1"/>
        <v>88.100000000000009</v>
      </c>
      <c r="AB4" s="28">
        <f t="shared" si="1"/>
        <v>26.599999999999998</v>
      </c>
      <c r="AC4" s="28">
        <f t="shared" si="1"/>
        <v>99.3</v>
      </c>
      <c r="AD4" s="28">
        <f t="shared" si="1"/>
        <v>111</v>
      </c>
      <c r="AE4" s="28">
        <f t="shared" si="1"/>
        <v>101.2</v>
      </c>
      <c r="AF4" s="28">
        <f t="shared" si="1"/>
        <v>77</v>
      </c>
      <c r="AG4" s="28">
        <f t="shared" si="1"/>
        <v>107.30000000000001</v>
      </c>
      <c r="AI4" s="9">
        <f>SUM(C4:AG4)</f>
        <v>1412.5</v>
      </c>
      <c r="AJ4" s="14">
        <f>AVERAGE(C4:AG4)</f>
        <v>45.564516129032256</v>
      </c>
      <c r="AK4" s="15"/>
    </row>
    <row r="5" spans="1:40" x14ac:dyDescent="0.25">
      <c r="A5" s="11" t="s">
        <v>29</v>
      </c>
      <c r="B5" s="10">
        <f t="shared" ref="B5" si="2">$A53+B6</f>
        <v>625075</v>
      </c>
      <c r="C5" s="10">
        <f t="shared" ref="C5:AG5" si="3">$A53+C6</f>
        <v>625146</v>
      </c>
      <c r="D5" s="10">
        <f t="shared" si="3"/>
        <v>625174</v>
      </c>
      <c r="E5" s="10">
        <f t="shared" si="3"/>
        <v>625237</v>
      </c>
      <c r="F5" s="10">
        <f t="shared" si="3"/>
        <v>625305</v>
      </c>
      <c r="G5" s="10">
        <f t="shared" si="3"/>
        <v>625319</v>
      </c>
      <c r="H5" s="10">
        <f t="shared" si="3"/>
        <v>625335</v>
      </c>
      <c r="I5" s="10">
        <f t="shared" si="3"/>
        <v>625380</v>
      </c>
      <c r="J5" s="10">
        <f t="shared" si="3"/>
        <v>625388</v>
      </c>
      <c r="K5" s="10">
        <f t="shared" si="3"/>
        <v>625404</v>
      </c>
      <c r="L5" s="10">
        <f t="shared" si="3"/>
        <v>625426</v>
      </c>
      <c r="M5" s="10">
        <f t="shared" si="3"/>
        <v>625444</v>
      </c>
      <c r="N5" s="10">
        <f t="shared" si="3"/>
        <v>625481</v>
      </c>
      <c r="O5" s="10">
        <f t="shared" si="3"/>
        <v>625548</v>
      </c>
      <c r="P5" s="10">
        <f t="shared" si="3"/>
        <v>625587</v>
      </c>
      <c r="Q5" s="10">
        <f t="shared" si="3"/>
        <v>625616</v>
      </c>
      <c r="R5" s="10">
        <f t="shared" si="3"/>
        <v>625698</v>
      </c>
      <c r="S5" s="10">
        <f t="shared" si="3"/>
        <v>625733</v>
      </c>
      <c r="T5" s="10">
        <f t="shared" si="3"/>
        <v>625761</v>
      </c>
      <c r="U5" s="10">
        <f t="shared" si="3"/>
        <v>625765</v>
      </c>
      <c r="V5" s="10">
        <f t="shared" si="3"/>
        <v>625770</v>
      </c>
      <c r="W5" s="10">
        <f t="shared" si="3"/>
        <v>625776</v>
      </c>
      <c r="X5" s="10">
        <f t="shared" si="3"/>
        <v>625780</v>
      </c>
      <c r="Y5" s="10">
        <f t="shared" si="3"/>
        <v>625833</v>
      </c>
      <c r="Z5" s="10">
        <f t="shared" si="3"/>
        <v>625879</v>
      </c>
      <c r="AA5" s="10">
        <f t="shared" si="3"/>
        <v>625967</v>
      </c>
      <c r="AB5" s="10">
        <f t="shared" si="3"/>
        <v>625993</v>
      </c>
      <c r="AC5" s="10">
        <f t="shared" si="3"/>
        <v>626093</v>
      </c>
      <c r="AD5" s="10">
        <f t="shared" si="3"/>
        <v>626204</v>
      </c>
      <c r="AE5" s="10">
        <f t="shared" si="3"/>
        <v>626305</v>
      </c>
      <c r="AF5" s="10">
        <f t="shared" si="3"/>
        <v>626383</v>
      </c>
      <c r="AG5" s="10">
        <f t="shared" si="3"/>
        <v>626490</v>
      </c>
      <c r="AI5" s="10">
        <f>MAX(C5:AG5)-B5</f>
        <v>1415</v>
      </c>
    </row>
    <row r="6" spans="1:40" s="19" customFormat="1" x14ac:dyDescent="0.25">
      <c r="B6" s="24">
        <v>583400</v>
      </c>
      <c r="C6" s="10">
        <v>583471</v>
      </c>
      <c r="D6" s="10">
        <v>583499</v>
      </c>
      <c r="E6" s="24">
        <v>583562</v>
      </c>
      <c r="F6" s="24">
        <v>583630</v>
      </c>
      <c r="G6" s="24">
        <v>583644</v>
      </c>
      <c r="H6" s="24">
        <v>583660</v>
      </c>
      <c r="I6" s="24">
        <v>583705</v>
      </c>
      <c r="J6" s="24">
        <v>583713</v>
      </c>
      <c r="K6" s="24">
        <v>583729</v>
      </c>
      <c r="L6" s="24">
        <v>583751</v>
      </c>
      <c r="M6" s="24">
        <v>583769</v>
      </c>
      <c r="N6" s="24">
        <v>583806</v>
      </c>
      <c r="O6" s="24">
        <v>583873</v>
      </c>
      <c r="P6" s="24">
        <v>583912</v>
      </c>
      <c r="Q6" s="24">
        <v>583941</v>
      </c>
      <c r="R6" s="24">
        <v>584023</v>
      </c>
      <c r="S6" s="24">
        <v>584058</v>
      </c>
      <c r="T6" s="24">
        <v>584086</v>
      </c>
      <c r="U6" s="24">
        <v>584090</v>
      </c>
      <c r="V6" s="24">
        <v>584095</v>
      </c>
      <c r="W6" s="24">
        <v>584101</v>
      </c>
      <c r="X6" s="24">
        <v>584105</v>
      </c>
      <c r="Y6" s="24">
        <v>584158</v>
      </c>
      <c r="Z6" s="24">
        <v>584204</v>
      </c>
      <c r="AA6" s="24">
        <v>584292</v>
      </c>
      <c r="AB6" s="30">
        <v>584318</v>
      </c>
      <c r="AC6" s="30">
        <v>584418</v>
      </c>
      <c r="AD6" s="30">
        <v>584529</v>
      </c>
      <c r="AE6" s="24">
        <v>584630</v>
      </c>
      <c r="AF6" s="24">
        <v>584708</v>
      </c>
      <c r="AG6" s="24">
        <v>584815</v>
      </c>
      <c r="AI6" s="10"/>
      <c r="AJ6" s="20"/>
    </row>
    <row r="7" spans="1:40" x14ac:dyDescent="0.25">
      <c r="B7" s="31"/>
      <c r="C7" s="31">
        <f>SUM($C4:C4) - (C6-$B6)</f>
        <v>0.5</v>
      </c>
      <c r="D7" s="31">
        <f>SUM($C4:D4) - (D6-$B6)</f>
        <v>1</v>
      </c>
      <c r="E7" s="31">
        <f>SUM($C4:E4) - (E6-$B6)</f>
        <v>-0.19999999999998863</v>
      </c>
      <c r="F7" s="31">
        <f>SUM($C4:F4) - (F6-$B6)</f>
        <v>0.90000000000000568</v>
      </c>
      <c r="G7" s="31">
        <f>SUM($C4:G4) - (G6-$B6)</f>
        <v>-9.9999999999994316E-2</v>
      </c>
      <c r="H7" s="31">
        <f>SUM($C4:H4) - (H6-$B6)</f>
        <v>0.69999999999998863</v>
      </c>
      <c r="I7" s="31">
        <f>SUM($C4:I4) - (I6-$B6)</f>
        <v>-0.19999999999998863</v>
      </c>
      <c r="J7" s="31">
        <f>SUM($C4:J4) - (J6-$B6)</f>
        <v>-1.3000000000000114</v>
      </c>
      <c r="K7" s="31">
        <f>SUM($C4:K4) - (K6-$B6)</f>
        <v>-0.60000000000002274</v>
      </c>
      <c r="L7" s="31">
        <f>SUM($C4:L4) - (L6-$B6)</f>
        <v>-0.30000000000001137</v>
      </c>
      <c r="M7" s="31">
        <f>SUM($C4:M4) - (M6-$B6)</f>
        <v>-0.40000000000003411</v>
      </c>
      <c r="N7" s="31">
        <f>SUM($C4:N4) - (N6-$B6)</f>
        <v>-0.50000000000005684</v>
      </c>
      <c r="O7" s="31">
        <f>SUM($C4:O4) - (O6-$B6)</f>
        <v>-0.60000000000002274</v>
      </c>
      <c r="P7" s="31">
        <f>SUM($C4:P4) - (P6-$B6)</f>
        <v>-0.10000000000002274</v>
      </c>
      <c r="Q7" s="31">
        <f>SUM($C4:Q4) - (Q6-$B6)</f>
        <v>-0.60000000000002274</v>
      </c>
      <c r="R7" s="31">
        <f>SUM($C4:R4) - (R6-$B6)</f>
        <v>-1.7999999999999545</v>
      </c>
      <c r="S7" s="31">
        <f>SUM($C4:S4) - (S6-$B6)</f>
        <v>-1.0999999999999091</v>
      </c>
      <c r="T7" s="31">
        <f>SUM($C4:T4) - (T6-$B6)</f>
        <v>-1.4999999999998863</v>
      </c>
      <c r="U7" s="31">
        <f>SUM($C4:U4) - (U6-$B6)</f>
        <v>-1.9999999999998863</v>
      </c>
      <c r="V7" s="31">
        <f>SUM($C4:V4) - (V6-$B6)</f>
        <v>-1.2999999999998408</v>
      </c>
      <c r="W7" s="31">
        <f>SUM($C4:W4) - (W6-$B6)</f>
        <v>-1.3999999999998636</v>
      </c>
      <c r="X7" s="31">
        <f>SUM($C4:X4) - (X6-$B6)</f>
        <v>-1.3999999999998636</v>
      </c>
      <c r="Y7" s="31">
        <f>SUM($C4:Y4) - (Y6-$B6)</f>
        <v>-2.7999999999998408</v>
      </c>
      <c r="Z7" s="31">
        <f>SUM($C4:Z4) - (Z6-$B6)</f>
        <v>-1.9999999999998863</v>
      </c>
      <c r="AA7" s="31">
        <f>SUM($C4:AA4) - (AA6-$B6)</f>
        <v>-1.8999999999998636</v>
      </c>
      <c r="AB7" s="31">
        <f>SUM($C4:AB4) - (AB6-$B6)</f>
        <v>-1.2999999999998408</v>
      </c>
      <c r="AC7" s="31">
        <f>SUM($C4:AC4) - (AC6-$B6)</f>
        <v>-1.9999999999998863</v>
      </c>
      <c r="AD7" s="31">
        <f>SUM($C4:AD4) - (AD6-$B6)</f>
        <v>-2</v>
      </c>
      <c r="AE7" s="31">
        <f>SUM($C4:AE4) - (AE6-$B6)</f>
        <v>-1.7999999999999545</v>
      </c>
      <c r="AF7" s="31">
        <f>SUM($C4:AF4) - (AF6-$B6)</f>
        <v>-2.7999999999999545</v>
      </c>
      <c r="AG7" s="31">
        <f>SUM($C4:AG4) - (AG6-$B6)</f>
        <v>-2.5</v>
      </c>
      <c r="AI7" s="10"/>
      <c r="AJ7" s="16"/>
    </row>
    <row r="8" spans="1:40" x14ac:dyDescent="0.25">
      <c r="A8" s="11" t="s">
        <v>27</v>
      </c>
      <c r="B8" s="10">
        <v>535031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536262</v>
      </c>
      <c r="AI8" s="10">
        <f>MAX(C8:AG8)-B8</f>
        <v>1231</v>
      </c>
    </row>
    <row r="9" spans="1:40" x14ac:dyDescent="0.25">
      <c r="A9" s="18" t="s">
        <v>37</v>
      </c>
      <c r="B9" s="10">
        <v>90044</v>
      </c>
      <c r="AG9" s="10">
        <f>AI57</f>
        <v>90227</v>
      </c>
      <c r="AI9" s="10">
        <f>MAX(C9:AG9)-B9</f>
        <v>183</v>
      </c>
    </row>
    <row r="10" spans="1:40" x14ac:dyDescent="0.25">
      <c r="B10"/>
      <c r="AI10" s="10">
        <f>SUM(AI8:AI9)</f>
        <v>1414</v>
      </c>
    </row>
    <row r="11" spans="1:40" x14ac:dyDescent="0.25">
      <c r="B11"/>
      <c r="AI11" s="10"/>
    </row>
    <row r="12" spans="1:40" x14ac:dyDescent="0.25">
      <c r="B12"/>
    </row>
    <row r="13" spans="1:40" x14ac:dyDescent="0.25">
      <c r="B13"/>
    </row>
    <row r="14" spans="1:40" x14ac:dyDescent="0.25">
      <c r="B14"/>
    </row>
    <row r="15" spans="1:40" x14ac:dyDescent="0.25">
      <c r="B15"/>
    </row>
    <row r="16" spans="1:40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1:41" x14ac:dyDescent="0.25">
      <c r="B49"/>
    </row>
    <row r="50" spans="1:41" x14ac:dyDescent="0.25">
      <c r="B50"/>
    </row>
    <row r="51" spans="1:41" x14ac:dyDescent="0.25">
      <c r="B51"/>
    </row>
    <row r="52" spans="1:41" x14ac:dyDescent="0.25">
      <c r="B52"/>
    </row>
    <row r="53" spans="1:41" x14ac:dyDescent="0.25">
      <c r="A53">
        <v>41675</v>
      </c>
      <c r="B53"/>
      <c r="AI53" t="s">
        <v>38</v>
      </c>
    </row>
    <row r="54" spans="1:41" x14ac:dyDescent="0.25">
      <c r="A54" s="11" t="s">
        <v>22</v>
      </c>
      <c r="B54" s="12">
        <v>0.2</v>
      </c>
      <c r="C54" s="12">
        <v>21.8</v>
      </c>
      <c r="D54" s="12">
        <v>7.7</v>
      </c>
      <c r="E54" s="12">
        <v>19.3</v>
      </c>
      <c r="F54" s="12">
        <v>21.5</v>
      </c>
      <c r="G54" s="12">
        <v>3.1</v>
      </c>
      <c r="H54" s="12">
        <v>4.2</v>
      </c>
      <c r="I54" s="12">
        <v>12.3</v>
      </c>
      <c r="J54" s="12">
        <v>0.1</v>
      </c>
      <c r="K54" s="12">
        <v>0.9</v>
      </c>
      <c r="L54" s="12">
        <v>2.5</v>
      </c>
      <c r="M54" s="12">
        <v>2</v>
      </c>
      <c r="N54" s="12">
        <v>6.6</v>
      </c>
      <c r="O54" s="12">
        <v>18.600000000000001</v>
      </c>
      <c r="P54" s="12">
        <v>11</v>
      </c>
      <c r="Q54" s="12">
        <v>7.8</v>
      </c>
      <c r="R54" s="12">
        <v>24.6</v>
      </c>
      <c r="S54" s="12">
        <v>9.9</v>
      </c>
      <c r="T54" s="12">
        <v>7.5</v>
      </c>
      <c r="U54" s="12">
        <v>0.6</v>
      </c>
      <c r="V54" s="12">
        <v>1.3</v>
      </c>
      <c r="W54" s="12">
        <v>1.3</v>
      </c>
      <c r="X54" s="12">
        <v>0.8</v>
      </c>
      <c r="Y54" s="12">
        <v>14.7</v>
      </c>
      <c r="Z54" s="12">
        <v>13.2</v>
      </c>
      <c r="AA54" s="12">
        <v>27.2</v>
      </c>
      <c r="AB54" s="12">
        <v>6.9</v>
      </c>
      <c r="AC54" s="12">
        <v>30.2</v>
      </c>
      <c r="AD54" s="12">
        <v>35.4</v>
      </c>
      <c r="AE54" s="12">
        <v>31.6</v>
      </c>
      <c r="AF54" s="12">
        <v>22.6</v>
      </c>
      <c r="AG54" s="12">
        <v>33.700000000000003</v>
      </c>
      <c r="AH54" s="12"/>
      <c r="AI54" s="10">
        <v>142170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0.6</v>
      </c>
      <c r="C55" s="12">
        <v>19.600000000000001</v>
      </c>
      <c r="D55" s="12">
        <v>7.5</v>
      </c>
      <c r="E55" s="12">
        <v>17.2</v>
      </c>
      <c r="F55" s="12">
        <v>19.100000000000001</v>
      </c>
      <c r="G55" s="12">
        <v>3.5</v>
      </c>
      <c r="H55" s="12">
        <v>4.5</v>
      </c>
      <c r="I55" s="12">
        <v>11.4</v>
      </c>
      <c r="J55" s="12">
        <v>2.9</v>
      </c>
      <c r="K55" s="12">
        <v>6.5</v>
      </c>
      <c r="L55" s="12">
        <v>8.5</v>
      </c>
      <c r="M55" s="12">
        <v>6</v>
      </c>
      <c r="N55" s="12">
        <v>11.6</v>
      </c>
      <c r="O55" s="12">
        <v>19.600000000000001</v>
      </c>
      <c r="P55" s="12">
        <v>10.3</v>
      </c>
      <c r="Q55" s="12">
        <v>7.6</v>
      </c>
      <c r="R55" s="12">
        <v>21.8</v>
      </c>
      <c r="S55" s="12">
        <v>9.4</v>
      </c>
      <c r="T55" s="12">
        <v>7.3</v>
      </c>
      <c r="U55" s="12">
        <v>1.1000000000000001</v>
      </c>
      <c r="V55" s="12">
        <v>1.9</v>
      </c>
      <c r="W55" s="12">
        <v>2</v>
      </c>
      <c r="X55" s="12">
        <v>1.4</v>
      </c>
      <c r="Y55" s="12">
        <v>13.5</v>
      </c>
      <c r="Z55" s="12">
        <v>12.3</v>
      </c>
      <c r="AA55" s="12">
        <v>24.2</v>
      </c>
      <c r="AB55" s="12">
        <v>6.9</v>
      </c>
      <c r="AC55" s="12">
        <v>26.6</v>
      </c>
      <c r="AD55" s="12">
        <v>31.2</v>
      </c>
      <c r="AE55" s="12">
        <v>28</v>
      </c>
      <c r="AF55" s="12">
        <v>20.399999999999999</v>
      </c>
      <c r="AG55" s="12">
        <v>29.6</v>
      </c>
      <c r="AH55" s="12"/>
      <c r="AI55" s="10">
        <v>180497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0.6</v>
      </c>
      <c r="C56" s="12">
        <v>22</v>
      </c>
      <c r="D56" s="12">
        <v>8.6999999999999993</v>
      </c>
      <c r="E56" s="12">
        <v>19.2</v>
      </c>
      <c r="F56" s="12">
        <v>21.5</v>
      </c>
      <c r="G56" s="12">
        <v>4.0999999999999996</v>
      </c>
      <c r="H56" s="12">
        <v>5.2</v>
      </c>
      <c r="I56" s="12">
        <v>13.5</v>
      </c>
      <c r="J56" s="12">
        <v>2.4</v>
      </c>
      <c r="K56" s="12">
        <v>6</v>
      </c>
      <c r="L56" s="12">
        <v>8.1</v>
      </c>
      <c r="M56" s="12">
        <v>6.1</v>
      </c>
      <c r="N56" s="12">
        <v>12.4</v>
      </c>
      <c r="O56" s="12">
        <v>20.3</v>
      </c>
      <c r="P56" s="12">
        <v>12</v>
      </c>
      <c r="Q56" s="12">
        <v>8.8000000000000007</v>
      </c>
      <c r="R56" s="12">
        <v>24</v>
      </c>
      <c r="S56" s="12">
        <v>10.9</v>
      </c>
      <c r="T56" s="12">
        <v>8.5</v>
      </c>
      <c r="U56" s="12">
        <v>1.2</v>
      </c>
      <c r="V56" s="12">
        <v>1.8</v>
      </c>
      <c r="W56" s="12">
        <v>1.9</v>
      </c>
      <c r="X56" s="12">
        <v>1.4</v>
      </c>
      <c r="Y56" s="12">
        <v>16.100000000000001</v>
      </c>
      <c r="Z56" s="12">
        <v>14.2</v>
      </c>
      <c r="AA56" s="12">
        <v>27.8</v>
      </c>
      <c r="AB56" s="12">
        <v>8.1</v>
      </c>
      <c r="AC56" s="12">
        <v>30.5</v>
      </c>
      <c r="AD56" s="12">
        <v>33.5</v>
      </c>
      <c r="AE56" s="12">
        <v>30.6</v>
      </c>
      <c r="AF56" s="12">
        <v>24</v>
      </c>
      <c r="AG56" s="12">
        <v>31.3</v>
      </c>
      <c r="AH56" s="12"/>
      <c r="AI56" s="10">
        <v>171920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0.3</v>
      </c>
      <c r="C57" s="12">
        <v>8.1</v>
      </c>
      <c r="D57" s="12">
        <v>4.5999999999999996</v>
      </c>
      <c r="E57" s="12">
        <v>6.1</v>
      </c>
      <c r="F57" s="12">
        <v>7</v>
      </c>
      <c r="G57" s="12">
        <v>2.2999999999999998</v>
      </c>
      <c r="H57" s="12">
        <v>2.9</v>
      </c>
      <c r="I57" s="12">
        <v>6.9</v>
      </c>
      <c r="J57" s="12">
        <v>1.5</v>
      </c>
      <c r="K57" s="12">
        <v>3.3</v>
      </c>
      <c r="L57" s="12">
        <v>3.2</v>
      </c>
      <c r="M57" s="12">
        <v>3.8</v>
      </c>
      <c r="N57" s="12">
        <v>6.3</v>
      </c>
      <c r="O57" s="12">
        <v>8.4</v>
      </c>
      <c r="P57" s="12">
        <v>6.2</v>
      </c>
      <c r="Q57" s="12">
        <v>4.3</v>
      </c>
      <c r="R57" s="12">
        <v>10.4</v>
      </c>
      <c r="S57" s="12">
        <v>5.5</v>
      </c>
      <c r="T57" s="12">
        <v>4.3</v>
      </c>
      <c r="U57" s="12">
        <v>0.6</v>
      </c>
      <c r="V57" s="12">
        <v>0.7</v>
      </c>
      <c r="W57" s="12">
        <v>0.7</v>
      </c>
      <c r="X57" s="12">
        <v>0.4</v>
      </c>
      <c r="Y57" s="12">
        <v>7.3</v>
      </c>
      <c r="Z57" s="12">
        <v>7.1</v>
      </c>
      <c r="AA57" s="12">
        <v>8.9</v>
      </c>
      <c r="AB57" s="12">
        <v>4.7</v>
      </c>
      <c r="AC57" s="12">
        <v>12</v>
      </c>
      <c r="AD57" s="12">
        <v>10.9</v>
      </c>
      <c r="AE57" s="12">
        <v>11</v>
      </c>
      <c r="AF57" s="12">
        <v>10</v>
      </c>
      <c r="AG57" s="12">
        <v>12.7</v>
      </c>
      <c r="AH57" s="12"/>
      <c r="AI57" s="10">
        <v>90227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8" sqref="AG8:AG9"/>
    </sheetView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26.3</v>
      </c>
      <c r="C3" s="12">
        <v>6.1</v>
      </c>
      <c r="D3" s="12">
        <v>21</v>
      </c>
      <c r="E3" s="12">
        <v>24.1</v>
      </c>
      <c r="F3" s="12">
        <v>24.9</v>
      </c>
      <c r="G3" s="12">
        <v>26.4</v>
      </c>
      <c r="H3" s="12">
        <v>24</v>
      </c>
      <c r="I3" s="12">
        <v>34</v>
      </c>
      <c r="J3" s="12">
        <v>27.7</v>
      </c>
      <c r="K3" s="12">
        <v>8.6999999999999993</v>
      </c>
      <c r="L3" s="12">
        <v>5.44</v>
      </c>
      <c r="M3" s="12">
        <v>34</v>
      </c>
      <c r="N3" s="12">
        <v>31.8</v>
      </c>
      <c r="O3" s="12">
        <v>27.4</v>
      </c>
      <c r="P3" s="12">
        <v>32.1</v>
      </c>
      <c r="Q3" s="12">
        <v>23.6</v>
      </c>
      <c r="R3" s="12">
        <v>27.9</v>
      </c>
      <c r="S3" s="12">
        <v>33</v>
      </c>
      <c r="T3" s="12">
        <v>19.2</v>
      </c>
      <c r="U3" s="12">
        <v>35.5</v>
      </c>
      <c r="V3" s="12">
        <v>39.200000000000003</v>
      </c>
      <c r="W3" s="12">
        <v>23.3</v>
      </c>
      <c r="X3" s="12">
        <v>8.4</v>
      </c>
      <c r="Y3" s="12">
        <v>33.799999999999997</v>
      </c>
      <c r="Z3" s="12">
        <v>38.299999999999997</v>
      </c>
      <c r="AA3" s="12">
        <v>34.9</v>
      </c>
      <c r="AB3" s="12">
        <v>16.8</v>
      </c>
      <c r="AC3" s="12">
        <v>17.2</v>
      </c>
      <c r="AD3" s="12">
        <v>14.4</v>
      </c>
      <c r="AE3" s="12">
        <v>30</v>
      </c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107.30000000000001</v>
      </c>
      <c r="C4" s="28">
        <f t="shared" ref="C4:AG4" si="1">SUM(C54:C57)</f>
        <v>20</v>
      </c>
      <c r="D4" s="28">
        <f t="shared" si="1"/>
        <v>54.400000000000006</v>
      </c>
      <c r="E4" s="28">
        <f t="shared" si="1"/>
        <v>123.30000000000001</v>
      </c>
      <c r="F4" s="28">
        <f t="shared" si="1"/>
        <v>126.8</v>
      </c>
      <c r="G4" s="28">
        <f t="shared" si="1"/>
        <v>120.99999999999999</v>
      </c>
      <c r="H4" s="28">
        <f t="shared" si="1"/>
        <v>115.7</v>
      </c>
      <c r="I4" s="28">
        <f t="shared" si="1"/>
        <v>102.2</v>
      </c>
      <c r="J4" s="28">
        <f t="shared" si="1"/>
        <v>74.900000000000006</v>
      </c>
      <c r="K4" s="28">
        <f t="shared" si="1"/>
        <v>31.1</v>
      </c>
      <c r="L4" s="28">
        <f t="shared" si="1"/>
        <v>45.9</v>
      </c>
      <c r="M4" s="28">
        <f t="shared" si="1"/>
        <v>95</v>
      </c>
      <c r="N4" s="28">
        <f t="shared" si="1"/>
        <v>82.5</v>
      </c>
      <c r="O4" s="28">
        <f t="shared" si="1"/>
        <v>145</v>
      </c>
      <c r="P4" s="28">
        <f t="shared" si="1"/>
        <v>89</v>
      </c>
      <c r="Q4" s="28">
        <f t="shared" si="1"/>
        <v>85.7</v>
      </c>
      <c r="R4" s="28">
        <f t="shared" si="1"/>
        <v>135.30000000000001</v>
      </c>
      <c r="S4" s="28">
        <f t="shared" si="1"/>
        <v>94.7</v>
      </c>
      <c r="T4" s="28">
        <f t="shared" si="1"/>
        <v>74.2</v>
      </c>
      <c r="U4" s="28">
        <f t="shared" si="1"/>
        <v>69.8</v>
      </c>
      <c r="V4" s="28">
        <f t="shared" si="1"/>
        <v>96.9</v>
      </c>
      <c r="W4" s="28">
        <f t="shared" si="1"/>
        <v>107.19999999999999</v>
      </c>
      <c r="X4" s="28">
        <f t="shared" si="1"/>
        <v>29.9</v>
      </c>
      <c r="Y4" s="28">
        <f t="shared" si="1"/>
        <v>164.6</v>
      </c>
      <c r="Z4" s="28">
        <f t="shared" si="1"/>
        <v>108.80000000000001</v>
      </c>
      <c r="AA4" s="28">
        <f t="shared" si="1"/>
        <v>160.29999999999998</v>
      </c>
      <c r="AB4" s="28">
        <f t="shared" si="1"/>
        <v>65.099999999999994</v>
      </c>
      <c r="AC4" s="28">
        <f t="shared" si="1"/>
        <v>39.299999999999997</v>
      </c>
      <c r="AD4" s="28">
        <f t="shared" si="1"/>
        <v>37.200000000000003</v>
      </c>
      <c r="AE4" s="28">
        <f t="shared" si="1"/>
        <v>154.6</v>
      </c>
      <c r="AF4" s="28">
        <f t="shared" si="1"/>
        <v>0</v>
      </c>
      <c r="AG4" s="28">
        <f t="shared" si="1"/>
        <v>0</v>
      </c>
      <c r="AI4" s="9">
        <f>SUM(C4:AG4)</f>
        <v>2650.4000000000005</v>
      </c>
      <c r="AJ4" s="14">
        <f>AVERAGE(C4:AG4)</f>
        <v>85.496774193548404</v>
      </c>
      <c r="AK4" s="15"/>
    </row>
    <row r="5" spans="1:40" x14ac:dyDescent="0.25">
      <c r="A5" s="11" t="s">
        <v>29</v>
      </c>
      <c r="B5" s="10">
        <f t="shared" ref="B5" si="2">$A53+B6</f>
        <v>626490</v>
      </c>
      <c r="C5" s="10">
        <f t="shared" ref="C5:AG5" si="3">$A53+C6</f>
        <v>626512</v>
      </c>
      <c r="D5" s="10">
        <f t="shared" si="3"/>
        <v>626565</v>
      </c>
      <c r="E5" s="10">
        <f t="shared" si="3"/>
        <v>626687</v>
      </c>
      <c r="F5" s="10">
        <f t="shared" si="3"/>
        <v>626814</v>
      </c>
      <c r="G5" s="10">
        <f t="shared" si="3"/>
        <v>626936</v>
      </c>
      <c r="H5" s="10">
        <f t="shared" si="3"/>
        <v>627052</v>
      </c>
      <c r="I5" s="10">
        <f t="shared" si="3"/>
        <v>627153</v>
      </c>
      <c r="J5" s="10">
        <f t="shared" si="3"/>
        <v>627229</v>
      </c>
      <c r="K5" s="10">
        <f t="shared" si="3"/>
        <v>627260</v>
      </c>
      <c r="L5" s="10">
        <f t="shared" si="3"/>
        <v>627307</v>
      </c>
      <c r="M5" s="10">
        <f t="shared" si="3"/>
        <v>627401</v>
      </c>
      <c r="N5" s="10">
        <f t="shared" si="3"/>
        <v>627483</v>
      </c>
      <c r="O5" s="10">
        <f t="shared" si="3"/>
        <v>627630</v>
      </c>
      <c r="P5" s="10">
        <f t="shared" si="3"/>
        <v>627719</v>
      </c>
      <c r="Q5" s="10">
        <f t="shared" si="3"/>
        <v>627804</v>
      </c>
      <c r="R5" s="10">
        <f t="shared" si="3"/>
        <v>627939</v>
      </c>
      <c r="S5" s="10">
        <f t="shared" si="3"/>
        <v>628035</v>
      </c>
      <c r="T5" s="10">
        <f t="shared" si="3"/>
        <v>628109</v>
      </c>
      <c r="U5" s="10">
        <f t="shared" si="3"/>
        <v>628180</v>
      </c>
      <c r="V5" s="10">
        <f t="shared" si="3"/>
        <v>628276</v>
      </c>
      <c r="W5" s="10">
        <f t="shared" si="3"/>
        <v>628382</v>
      </c>
      <c r="X5" s="10">
        <f t="shared" si="3"/>
        <v>628413</v>
      </c>
      <c r="Y5" s="10">
        <f t="shared" si="3"/>
        <v>628578</v>
      </c>
      <c r="Z5" s="10">
        <f t="shared" si="3"/>
        <v>628686</v>
      </c>
      <c r="AA5" s="10">
        <f t="shared" si="3"/>
        <v>628847</v>
      </c>
      <c r="AB5" s="10">
        <f t="shared" si="3"/>
        <v>628913</v>
      </c>
      <c r="AC5" s="10">
        <f t="shared" si="3"/>
        <v>628951</v>
      </c>
      <c r="AD5" s="10">
        <f t="shared" si="3"/>
        <v>628988</v>
      </c>
      <c r="AE5" s="10">
        <f t="shared" si="3"/>
        <v>629144</v>
      </c>
      <c r="AF5" s="10">
        <f t="shared" si="3"/>
        <v>41675</v>
      </c>
      <c r="AG5" s="10">
        <f t="shared" si="3"/>
        <v>41675</v>
      </c>
      <c r="AI5" s="10">
        <f>MAX(C5:AG5)-B5</f>
        <v>2654</v>
      </c>
    </row>
    <row r="6" spans="1:40" s="19" customFormat="1" x14ac:dyDescent="0.25">
      <c r="B6" s="24">
        <v>584815</v>
      </c>
      <c r="C6" s="10">
        <v>584837</v>
      </c>
      <c r="D6" s="10">
        <v>584890</v>
      </c>
      <c r="E6" s="24">
        <v>585012</v>
      </c>
      <c r="F6" s="24">
        <v>585139</v>
      </c>
      <c r="G6" s="24">
        <v>585261</v>
      </c>
      <c r="H6" s="24">
        <v>585377</v>
      </c>
      <c r="I6" s="24">
        <v>585478</v>
      </c>
      <c r="J6" s="24">
        <v>585554</v>
      </c>
      <c r="K6" s="24">
        <v>585585</v>
      </c>
      <c r="L6" s="24">
        <v>585632</v>
      </c>
      <c r="M6" s="24">
        <v>585726</v>
      </c>
      <c r="N6" s="24">
        <v>585808</v>
      </c>
      <c r="O6" s="24">
        <v>585955</v>
      </c>
      <c r="P6" s="24">
        <v>586044</v>
      </c>
      <c r="Q6" s="24">
        <v>586129</v>
      </c>
      <c r="R6" s="24">
        <v>586264</v>
      </c>
      <c r="S6" s="24">
        <v>586360</v>
      </c>
      <c r="T6" s="24">
        <v>586434</v>
      </c>
      <c r="U6" s="24">
        <v>586505</v>
      </c>
      <c r="V6" s="24">
        <v>586601</v>
      </c>
      <c r="W6" s="24">
        <v>586707</v>
      </c>
      <c r="X6" s="24">
        <v>586738</v>
      </c>
      <c r="Y6" s="24">
        <v>586903</v>
      </c>
      <c r="Z6" s="24">
        <v>587011</v>
      </c>
      <c r="AA6" s="24">
        <v>587172</v>
      </c>
      <c r="AB6" s="30">
        <v>587238</v>
      </c>
      <c r="AC6" s="30">
        <v>587276</v>
      </c>
      <c r="AD6" s="30">
        <v>587313</v>
      </c>
      <c r="AE6" s="24">
        <v>587469</v>
      </c>
      <c r="AF6" s="24"/>
      <c r="AG6" s="24"/>
      <c r="AI6" s="10"/>
      <c r="AJ6" s="20"/>
    </row>
    <row r="7" spans="1:40" x14ac:dyDescent="0.25">
      <c r="B7" s="31"/>
      <c r="C7" s="31">
        <f>SUM($C4:C4) - (C6-$B6)</f>
        <v>-2</v>
      </c>
      <c r="D7" s="31">
        <f>SUM($C4:D4) - (D6-$B6)</f>
        <v>-0.59999999999999432</v>
      </c>
      <c r="E7" s="31">
        <f>SUM($C4:E4) - (E6-$B6)</f>
        <v>0.70000000000001705</v>
      </c>
      <c r="F7" s="31">
        <f>SUM($C4:F4) - (F6-$B6)</f>
        <v>0.5</v>
      </c>
      <c r="G7" s="31">
        <f>SUM($C4:G4) - (G6-$B6)</f>
        <v>-0.5</v>
      </c>
      <c r="H7" s="31">
        <f>SUM($C4:H4) - (H6-$B6)</f>
        <v>-0.79999999999995453</v>
      </c>
      <c r="I7" s="31">
        <f>SUM($C4:I4) - (I6-$B6)</f>
        <v>0.40000000000009095</v>
      </c>
      <c r="J7" s="31">
        <f>SUM($C4:J4) - (J6-$B6)</f>
        <v>-0.69999999999993179</v>
      </c>
      <c r="K7" s="31">
        <f>SUM($C4:K4) - (K6-$B6)</f>
        <v>-0.59999999999990905</v>
      </c>
      <c r="L7" s="31">
        <f>SUM($C4:L4) - (L6-$B6)</f>
        <v>-1.6999999999999318</v>
      </c>
      <c r="M7" s="31">
        <f>SUM($C4:M4) - (M6-$B6)</f>
        <v>-0.69999999999993179</v>
      </c>
      <c r="N7" s="31">
        <f>SUM($C4:N4) - (N6-$B6)</f>
        <v>-0.19999999999993179</v>
      </c>
      <c r="O7" s="31">
        <f>SUM($C4:O4) - (O6-$B6)</f>
        <v>-2.1999999999998181</v>
      </c>
      <c r="P7" s="31">
        <f>SUM($C4:P4) - (P6-$B6)</f>
        <v>-2.1999999999998181</v>
      </c>
      <c r="Q7" s="31">
        <f>SUM($C4:Q4) - (Q6-$B6)</f>
        <v>-1.4999999999997726</v>
      </c>
      <c r="R7" s="31">
        <f>SUM($C4:R4) - (R6-$B6)</f>
        <v>-1.1999999999998181</v>
      </c>
      <c r="S7" s="31">
        <f>SUM($C4:S4) - (S6-$B6)</f>
        <v>-2.4999999999997726</v>
      </c>
      <c r="T7" s="31">
        <f>SUM($C4:T4) - (T6-$B6)</f>
        <v>-2.2999999999997272</v>
      </c>
      <c r="U7" s="31">
        <f>SUM($C4:U4) - (U6-$B6)</f>
        <v>-3.4999999999997726</v>
      </c>
      <c r="V7" s="31">
        <f>SUM($C4:V4) - (V6-$B6)</f>
        <v>-2.5999999999996817</v>
      </c>
      <c r="W7" s="31">
        <f>SUM($C4:W4) - (W6-$B6)</f>
        <v>-1.3999999999996362</v>
      </c>
      <c r="X7" s="31">
        <f>SUM($C4:X4) - (X6-$B6)</f>
        <v>-2.4999999999995453</v>
      </c>
      <c r="Y7" s="31">
        <f>SUM($C4:Y4) - (Y6-$B6)</f>
        <v>-2.8999999999996362</v>
      </c>
      <c r="Z7" s="31">
        <f>SUM($C4:Z4) - (Z6-$B6)</f>
        <v>-2.0999999999994543</v>
      </c>
      <c r="AA7" s="31">
        <f>SUM($C4:AA4) - (AA6-$B6)</f>
        <v>-2.7999999999992724</v>
      </c>
      <c r="AB7" s="31">
        <f>SUM($C4:AB4) - (AB6-$B6)</f>
        <v>-3.6999999999993634</v>
      </c>
      <c r="AC7" s="31">
        <f>SUM($C4:AC4) - (AC6-$B6)</f>
        <v>-2.3999999999991815</v>
      </c>
      <c r="AD7" s="31">
        <f>SUM($C4:AD4) - (AD6-$B6)</f>
        <v>-2.1999999999993634</v>
      </c>
      <c r="AE7" s="31">
        <f>SUM($C4:AE4) - (AE6-$B6)</f>
        <v>-3.5999999999994543</v>
      </c>
      <c r="AF7" s="31">
        <f>SUM($C4:AF4) - (AF6-$B6)</f>
        <v>587465.4</v>
      </c>
      <c r="AG7" s="31">
        <f>SUM($C4:AG4) - (AG6-$B6)</f>
        <v>587465.4</v>
      </c>
      <c r="AI7" s="10"/>
      <c r="AJ7" s="16"/>
    </row>
    <row r="8" spans="1:40" x14ac:dyDescent="0.25">
      <c r="A8" s="11" t="s">
        <v>27</v>
      </c>
      <c r="B8" s="10">
        <v>536262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538535</v>
      </c>
      <c r="AI8" s="10">
        <f>MAX(C8:AG8)-B8</f>
        <v>2273</v>
      </c>
    </row>
    <row r="9" spans="1:40" x14ac:dyDescent="0.25">
      <c r="A9" s="18" t="s">
        <v>37</v>
      </c>
      <c r="B9" s="10">
        <v>90227</v>
      </c>
      <c r="AG9" s="10">
        <f>AI57</f>
        <v>90608</v>
      </c>
      <c r="AI9" s="10">
        <f>MAX(C9:AG9)-B9</f>
        <v>381</v>
      </c>
    </row>
    <row r="10" spans="1:40" x14ac:dyDescent="0.25">
      <c r="B10"/>
      <c r="AI10" s="10">
        <f>SUM(AI8:AI9)</f>
        <v>2654</v>
      </c>
    </row>
    <row r="11" spans="1:40" x14ac:dyDescent="0.25">
      <c r="B11"/>
      <c r="AI11" s="10"/>
    </row>
    <row r="12" spans="1:40" x14ac:dyDescent="0.25">
      <c r="B12"/>
    </row>
    <row r="13" spans="1:40" x14ac:dyDescent="0.25">
      <c r="B13"/>
    </row>
    <row r="14" spans="1:40" x14ac:dyDescent="0.25">
      <c r="B14"/>
    </row>
    <row r="15" spans="1:40" x14ac:dyDescent="0.25">
      <c r="B15"/>
    </row>
    <row r="16" spans="1:40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1:41" x14ac:dyDescent="0.25">
      <c r="B49"/>
    </row>
    <row r="50" spans="1:41" x14ac:dyDescent="0.25">
      <c r="B50"/>
    </row>
    <row r="51" spans="1:41" x14ac:dyDescent="0.25">
      <c r="B51"/>
    </row>
    <row r="52" spans="1:41" x14ac:dyDescent="0.25">
      <c r="B52"/>
    </row>
    <row r="53" spans="1:41" x14ac:dyDescent="0.25">
      <c r="A53">
        <v>41675</v>
      </c>
      <c r="B53"/>
      <c r="AI53" t="s">
        <v>38</v>
      </c>
    </row>
    <row r="54" spans="1:41" x14ac:dyDescent="0.25">
      <c r="A54" s="11" t="s">
        <v>22</v>
      </c>
      <c r="B54" s="12">
        <v>33.700000000000003</v>
      </c>
      <c r="C54" s="12">
        <v>5</v>
      </c>
      <c r="D54" s="12">
        <v>15.4</v>
      </c>
      <c r="E54" s="12">
        <v>39.9</v>
      </c>
      <c r="F54" s="12">
        <v>40</v>
      </c>
      <c r="G54" s="12">
        <v>38</v>
      </c>
      <c r="H54" s="12">
        <v>35.9</v>
      </c>
      <c r="I54" s="12">
        <v>30.4</v>
      </c>
      <c r="J54" s="12">
        <v>22.4</v>
      </c>
      <c r="K54" s="12">
        <v>8.1999999999999993</v>
      </c>
      <c r="L54" s="12">
        <v>12.7</v>
      </c>
      <c r="M54" s="12">
        <v>29.2</v>
      </c>
      <c r="N54" s="12">
        <v>23.6</v>
      </c>
      <c r="O54" s="12">
        <v>45.3</v>
      </c>
      <c r="P54" s="12">
        <v>25.6</v>
      </c>
      <c r="Q54" s="12">
        <v>24</v>
      </c>
      <c r="R54" s="12">
        <v>41</v>
      </c>
      <c r="S54" s="12">
        <v>27.4</v>
      </c>
      <c r="T54" s="12">
        <v>21.3</v>
      </c>
      <c r="U54" s="12">
        <v>20.7</v>
      </c>
      <c r="V54" s="12">
        <v>29.1</v>
      </c>
      <c r="W54" s="12">
        <v>30.7</v>
      </c>
      <c r="X54" s="12">
        <v>7.8</v>
      </c>
      <c r="Y54" s="12">
        <v>49.4</v>
      </c>
      <c r="Z54" s="12">
        <v>30.3</v>
      </c>
      <c r="AA54" s="12">
        <v>47.2</v>
      </c>
      <c r="AB54" s="12">
        <v>18.7</v>
      </c>
      <c r="AC54" s="12">
        <v>10.6</v>
      </c>
      <c r="AD54" s="12">
        <v>10</v>
      </c>
      <c r="AE54" s="12">
        <v>48.3</v>
      </c>
      <c r="AF54" s="12"/>
      <c r="AG54" s="12"/>
      <c r="AH54" s="12"/>
      <c r="AI54" s="10">
        <v>142957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29.6</v>
      </c>
      <c r="C55" s="12">
        <v>5.3</v>
      </c>
      <c r="D55" s="12">
        <v>14.2</v>
      </c>
      <c r="E55" s="12">
        <v>34</v>
      </c>
      <c r="F55" s="12">
        <v>34.9</v>
      </c>
      <c r="G55" s="12">
        <v>33.1</v>
      </c>
      <c r="H55" s="12">
        <v>31.5</v>
      </c>
      <c r="I55" s="12">
        <v>27</v>
      </c>
      <c r="J55" s="12">
        <v>20.100000000000001</v>
      </c>
      <c r="K55" s="12">
        <v>8.1999999999999993</v>
      </c>
      <c r="L55" s="12">
        <v>11.9</v>
      </c>
      <c r="M55" s="12">
        <v>25.9</v>
      </c>
      <c r="N55" s="12">
        <v>21.2</v>
      </c>
      <c r="O55" s="12">
        <v>39.299999999999997</v>
      </c>
      <c r="P55" s="12">
        <v>23</v>
      </c>
      <c r="Q55" s="12">
        <v>21.6</v>
      </c>
      <c r="R55" s="12">
        <v>35.9</v>
      </c>
      <c r="S55" s="12">
        <v>24.4</v>
      </c>
      <c r="T55" s="12">
        <v>19.2</v>
      </c>
      <c r="U55" s="12">
        <v>18.7</v>
      </c>
      <c r="V55" s="12">
        <v>25.5</v>
      </c>
      <c r="W55" s="12">
        <v>27.3</v>
      </c>
      <c r="X55" s="12">
        <v>7.9</v>
      </c>
      <c r="Y55" s="12">
        <v>43</v>
      </c>
      <c r="Z55" s="12">
        <v>27</v>
      </c>
      <c r="AA55" s="12">
        <v>41.4</v>
      </c>
      <c r="AB55" s="12">
        <v>16.8</v>
      </c>
      <c r="AC55" s="12">
        <v>10.3</v>
      </c>
      <c r="AD55" s="12">
        <v>9.6999999999999993</v>
      </c>
      <c r="AE55" s="12">
        <v>41.8</v>
      </c>
      <c r="AF55" s="12"/>
      <c r="AG55" s="12"/>
      <c r="AH55" s="12"/>
      <c r="AI55" s="10">
        <v>181199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31.3</v>
      </c>
      <c r="C56" s="12">
        <v>6.2</v>
      </c>
      <c r="D56" s="12">
        <v>16.5</v>
      </c>
      <c r="E56" s="12">
        <v>36</v>
      </c>
      <c r="F56" s="12">
        <v>37.1</v>
      </c>
      <c r="G56" s="12">
        <v>35.6</v>
      </c>
      <c r="H56" s="12">
        <v>33.799999999999997</v>
      </c>
      <c r="I56" s="12">
        <v>29.6</v>
      </c>
      <c r="J56" s="12">
        <v>21.9</v>
      </c>
      <c r="K56" s="12">
        <v>9.6</v>
      </c>
      <c r="L56" s="12">
        <v>13.9</v>
      </c>
      <c r="M56" s="12">
        <v>27.4</v>
      </c>
      <c r="N56" s="12">
        <v>24.8</v>
      </c>
      <c r="O56" s="12">
        <v>41.7</v>
      </c>
      <c r="P56" s="12">
        <v>27.5</v>
      </c>
      <c r="Q56" s="12">
        <v>25.6</v>
      </c>
      <c r="R56" s="12">
        <v>39.9</v>
      </c>
      <c r="S56" s="12">
        <v>28.7</v>
      </c>
      <c r="T56" s="12">
        <v>22.3</v>
      </c>
      <c r="U56" s="12">
        <v>20.2</v>
      </c>
      <c r="V56" s="12">
        <v>28.6</v>
      </c>
      <c r="W56" s="12">
        <v>32.1</v>
      </c>
      <c r="X56" s="12">
        <v>9.1999999999999993</v>
      </c>
      <c r="Y56" s="12">
        <v>47.6</v>
      </c>
      <c r="Z56" s="12">
        <v>32.1</v>
      </c>
      <c r="AA56" s="12">
        <v>47.1</v>
      </c>
      <c r="AB56" s="12">
        <v>19.3</v>
      </c>
      <c r="AC56" s="12">
        <v>12</v>
      </c>
      <c r="AD56" s="12">
        <v>11.5</v>
      </c>
      <c r="AE56" s="12">
        <v>44.9</v>
      </c>
      <c r="AF56" s="12"/>
      <c r="AG56" s="12"/>
      <c r="AH56" s="12"/>
      <c r="AI56" s="10">
        <v>172704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12.7</v>
      </c>
      <c r="C57" s="12">
        <v>3.5</v>
      </c>
      <c r="D57" s="12">
        <v>8.3000000000000007</v>
      </c>
      <c r="E57" s="12">
        <v>13.4</v>
      </c>
      <c r="F57" s="12">
        <v>14.8</v>
      </c>
      <c r="G57" s="12">
        <v>14.3</v>
      </c>
      <c r="H57" s="12">
        <v>14.5</v>
      </c>
      <c r="I57" s="12">
        <v>15.2</v>
      </c>
      <c r="J57" s="12">
        <v>10.5</v>
      </c>
      <c r="K57" s="12">
        <v>5.0999999999999996</v>
      </c>
      <c r="L57" s="12">
        <v>7.4</v>
      </c>
      <c r="M57" s="12">
        <v>12.5</v>
      </c>
      <c r="N57" s="12">
        <v>12.9</v>
      </c>
      <c r="O57" s="12">
        <v>18.7</v>
      </c>
      <c r="P57" s="12">
        <v>12.9</v>
      </c>
      <c r="Q57" s="12">
        <v>14.5</v>
      </c>
      <c r="R57" s="12">
        <v>18.5</v>
      </c>
      <c r="S57" s="12">
        <v>14.2</v>
      </c>
      <c r="T57" s="12">
        <v>11.4</v>
      </c>
      <c r="U57" s="12">
        <v>10.199999999999999</v>
      </c>
      <c r="V57" s="12">
        <v>13.7</v>
      </c>
      <c r="W57" s="12">
        <v>17.100000000000001</v>
      </c>
      <c r="X57" s="12">
        <v>5</v>
      </c>
      <c r="Y57" s="12">
        <v>24.6</v>
      </c>
      <c r="Z57" s="12">
        <v>19.399999999999999</v>
      </c>
      <c r="AA57" s="12">
        <v>24.6</v>
      </c>
      <c r="AB57" s="12">
        <v>10.3</v>
      </c>
      <c r="AC57" s="12">
        <v>6.4</v>
      </c>
      <c r="AD57" s="12">
        <v>6</v>
      </c>
      <c r="AE57" s="12">
        <v>19.600000000000001</v>
      </c>
      <c r="AF57" s="12"/>
      <c r="AG57" s="12"/>
      <c r="AH57" s="12"/>
      <c r="AI57" s="10">
        <v>90608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D4 AF4:AG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AE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30</v>
      </c>
      <c r="C3" s="12">
        <v>13.3</v>
      </c>
      <c r="D3" s="12">
        <v>34.9</v>
      </c>
      <c r="E3" s="12">
        <v>41.6</v>
      </c>
      <c r="F3" s="12">
        <v>40.5</v>
      </c>
      <c r="G3" s="12">
        <v>35.799999999999997</v>
      </c>
      <c r="H3" s="12">
        <v>11.4</v>
      </c>
      <c r="I3" s="12">
        <v>47.2</v>
      </c>
      <c r="J3" s="12">
        <v>42.4</v>
      </c>
      <c r="K3" s="12">
        <v>26.4</v>
      </c>
      <c r="L3" s="12">
        <v>13.5</v>
      </c>
      <c r="M3" s="12">
        <v>33.700000000000003</v>
      </c>
      <c r="N3" s="12">
        <v>27</v>
      </c>
      <c r="O3" s="12">
        <v>37.700000000000003</v>
      </c>
      <c r="P3" s="12">
        <v>35.799999999999997</v>
      </c>
      <c r="Q3" s="12">
        <v>43.2</v>
      </c>
      <c r="R3" s="12">
        <v>49.5</v>
      </c>
      <c r="S3" s="12">
        <v>26</v>
      </c>
      <c r="T3" s="12">
        <v>23.4</v>
      </c>
      <c r="U3" s="12">
        <v>39.5</v>
      </c>
      <c r="V3" s="12">
        <v>35.299999999999997</v>
      </c>
      <c r="W3" s="12">
        <v>48.4</v>
      </c>
      <c r="X3" s="12">
        <v>44.2</v>
      </c>
      <c r="Y3" s="12">
        <v>48.6</v>
      </c>
      <c r="Z3" s="12">
        <v>52.6</v>
      </c>
      <c r="AA3" s="12">
        <v>38</v>
      </c>
      <c r="AB3" s="12">
        <v>40.299999999999997</v>
      </c>
      <c r="AC3" s="12">
        <v>7.5</v>
      </c>
      <c r="AD3" s="12">
        <v>42.9</v>
      </c>
      <c r="AE3" s="12">
        <v>42.4</v>
      </c>
      <c r="AF3" s="12">
        <v>42.5</v>
      </c>
      <c r="AG3" s="12">
        <v>44.9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154.6</v>
      </c>
      <c r="C4" s="28">
        <f t="shared" ref="C4:AG4" si="1">SUM(C54:C57)</f>
        <v>54.2</v>
      </c>
      <c r="D4" s="28">
        <f t="shared" si="1"/>
        <v>131.69999999999999</v>
      </c>
      <c r="E4" s="28">
        <f t="shared" si="1"/>
        <v>140.9</v>
      </c>
      <c r="F4" s="28">
        <f t="shared" si="1"/>
        <v>107.6</v>
      </c>
      <c r="G4" s="28">
        <f t="shared" si="1"/>
        <v>71.099999999999994</v>
      </c>
      <c r="H4" s="28">
        <f t="shared" si="1"/>
        <v>58.7</v>
      </c>
      <c r="I4" s="28">
        <f t="shared" si="1"/>
        <v>145.4</v>
      </c>
      <c r="J4" s="28">
        <f t="shared" si="1"/>
        <v>149.5</v>
      </c>
      <c r="K4" s="28">
        <f t="shared" si="1"/>
        <v>94.800000000000011</v>
      </c>
      <c r="L4" s="28">
        <f t="shared" si="1"/>
        <v>48.099999999999994</v>
      </c>
      <c r="M4" s="28">
        <f t="shared" si="1"/>
        <v>139</v>
      </c>
      <c r="N4" s="28">
        <f t="shared" si="1"/>
        <v>75.5</v>
      </c>
      <c r="O4" s="28">
        <f t="shared" si="1"/>
        <v>132.5</v>
      </c>
      <c r="P4" s="28">
        <f t="shared" si="1"/>
        <v>193.5</v>
      </c>
      <c r="Q4" s="28">
        <f t="shared" si="1"/>
        <v>111</v>
      </c>
      <c r="R4" s="28">
        <f t="shared" si="1"/>
        <v>150.80000000000001</v>
      </c>
      <c r="S4" s="28">
        <f t="shared" si="1"/>
        <v>89.3</v>
      </c>
      <c r="T4" s="28">
        <f t="shared" si="1"/>
        <v>56.8</v>
      </c>
      <c r="U4" s="28">
        <f t="shared" si="1"/>
        <v>208.70000000000002</v>
      </c>
      <c r="V4" s="28">
        <f t="shared" si="1"/>
        <v>213.3</v>
      </c>
      <c r="W4" s="28">
        <f t="shared" si="1"/>
        <v>162.4</v>
      </c>
      <c r="X4" s="28">
        <f t="shared" si="1"/>
        <v>199</v>
      </c>
      <c r="Y4" s="28">
        <f t="shared" si="1"/>
        <v>164</v>
      </c>
      <c r="Z4" s="28">
        <f t="shared" si="1"/>
        <v>161.89999999999998</v>
      </c>
      <c r="AA4" s="28">
        <f t="shared" si="1"/>
        <v>211.7</v>
      </c>
      <c r="AB4" s="28">
        <f t="shared" si="1"/>
        <v>187.6</v>
      </c>
      <c r="AC4" s="28">
        <f t="shared" si="1"/>
        <v>47.400000000000006</v>
      </c>
      <c r="AD4" s="28">
        <f t="shared" si="1"/>
        <v>202.9</v>
      </c>
      <c r="AE4" s="28">
        <f t="shared" si="1"/>
        <v>168.8</v>
      </c>
      <c r="AF4" s="28">
        <f t="shared" si="1"/>
        <v>94.5</v>
      </c>
      <c r="AG4" s="28">
        <f t="shared" si="1"/>
        <v>178.9</v>
      </c>
      <c r="AI4" s="9">
        <f>SUM(C4:AG4)</f>
        <v>4151.5</v>
      </c>
      <c r="AJ4" s="14">
        <f>AVERAGE(C4:AG4)</f>
        <v>133.91935483870967</v>
      </c>
      <c r="AK4" s="15"/>
    </row>
    <row r="5" spans="1:40" x14ac:dyDescent="0.25">
      <c r="A5" s="11" t="s">
        <v>29</v>
      </c>
      <c r="B5" s="10">
        <f t="shared" ref="B5" si="2">$A53+B6</f>
        <v>629144</v>
      </c>
      <c r="C5" s="10">
        <f t="shared" ref="C5:AG5" si="3">$A53+C6</f>
        <v>629199</v>
      </c>
      <c r="D5" s="10">
        <f t="shared" si="3"/>
        <v>629329</v>
      </c>
      <c r="E5" s="10">
        <f t="shared" si="3"/>
        <v>629471</v>
      </c>
      <c r="F5" s="10">
        <f t="shared" si="3"/>
        <v>629579</v>
      </c>
      <c r="G5" s="10">
        <f t="shared" si="3"/>
        <v>629650</v>
      </c>
      <c r="H5" s="10">
        <f t="shared" si="3"/>
        <v>629709</v>
      </c>
      <c r="I5" s="10">
        <f t="shared" si="3"/>
        <v>629854</v>
      </c>
      <c r="J5" s="10">
        <f t="shared" si="3"/>
        <v>630004</v>
      </c>
      <c r="K5" s="10">
        <f t="shared" si="3"/>
        <v>630099</v>
      </c>
      <c r="L5" s="10">
        <f t="shared" si="3"/>
        <v>630147</v>
      </c>
      <c r="M5" s="10">
        <f t="shared" si="3"/>
        <v>630286</v>
      </c>
      <c r="N5" s="10">
        <f t="shared" si="3"/>
        <v>630362</v>
      </c>
      <c r="O5" s="10">
        <f t="shared" si="3"/>
        <v>630493</v>
      </c>
      <c r="P5" s="10">
        <f t="shared" si="3"/>
        <v>630689</v>
      </c>
      <c r="Q5" s="10">
        <f t="shared" si="3"/>
        <v>630800</v>
      </c>
      <c r="R5" s="10">
        <f t="shared" si="3"/>
        <v>630950</v>
      </c>
      <c r="S5" s="10">
        <f t="shared" si="3"/>
        <v>631040</v>
      </c>
      <c r="T5" s="10">
        <f t="shared" si="3"/>
        <v>631097</v>
      </c>
      <c r="U5" s="10">
        <f t="shared" si="3"/>
        <v>631306</v>
      </c>
      <c r="V5" s="10">
        <f t="shared" si="3"/>
        <v>631518</v>
      </c>
      <c r="W5" s="10">
        <f t="shared" si="3"/>
        <v>631681</v>
      </c>
      <c r="X5" s="10">
        <f t="shared" si="3"/>
        <v>631880</v>
      </c>
      <c r="Y5" s="10">
        <f t="shared" si="3"/>
        <v>632044</v>
      </c>
      <c r="Z5" s="10">
        <f t="shared" si="3"/>
        <v>632206</v>
      </c>
      <c r="AA5" s="10">
        <f t="shared" si="3"/>
        <v>632419</v>
      </c>
      <c r="AB5" s="10">
        <f t="shared" si="3"/>
        <v>632605</v>
      </c>
      <c r="AC5" s="10">
        <f t="shared" si="3"/>
        <v>632654</v>
      </c>
      <c r="AD5" s="10">
        <f t="shared" si="3"/>
        <v>632857</v>
      </c>
      <c r="AE5" s="10">
        <f t="shared" si="3"/>
        <v>633026</v>
      </c>
      <c r="AF5" s="10">
        <f t="shared" si="3"/>
        <v>633120</v>
      </c>
      <c r="AG5" s="10">
        <f t="shared" si="3"/>
        <v>633299</v>
      </c>
      <c r="AI5" s="10"/>
    </row>
    <row r="6" spans="1:40" s="19" customFormat="1" x14ac:dyDescent="0.25">
      <c r="B6" s="24">
        <v>587469</v>
      </c>
      <c r="C6" s="10">
        <v>587524</v>
      </c>
      <c r="D6" s="10">
        <v>587654</v>
      </c>
      <c r="E6" s="24">
        <v>587796</v>
      </c>
      <c r="F6" s="24">
        <v>587904</v>
      </c>
      <c r="G6" s="24">
        <v>587975</v>
      </c>
      <c r="H6" s="24">
        <v>588034</v>
      </c>
      <c r="I6" s="24">
        <v>588179</v>
      </c>
      <c r="J6" s="24">
        <v>588329</v>
      </c>
      <c r="K6" s="24">
        <v>588424</v>
      </c>
      <c r="L6" s="24">
        <v>588472</v>
      </c>
      <c r="M6" s="24">
        <v>588611</v>
      </c>
      <c r="N6" s="24">
        <v>588687</v>
      </c>
      <c r="O6" s="24">
        <v>588818</v>
      </c>
      <c r="P6" s="24">
        <v>589014</v>
      </c>
      <c r="Q6" s="24">
        <v>589125</v>
      </c>
      <c r="R6" s="24">
        <v>589275</v>
      </c>
      <c r="S6" s="24">
        <v>589365</v>
      </c>
      <c r="T6" s="24">
        <v>589422</v>
      </c>
      <c r="U6" s="24">
        <v>589631</v>
      </c>
      <c r="V6" s="24">
        <v>589843</v>
      </c>
      <c r="W6" s="24">
        <v>590006</v>
      </c>
      <c r="X6" s="24">
        <v>590205</v>
      </c>
      <c r="Y6" s="24">
        <v>590369</v>
      </c>
      <c r="Z6" s="24">
        <v>590531</v>
      </c>
      <c r="AA6" s="24">
        <v>590744</v>
      </c>
      <c r="AB6" s="30">
        <v>590930</v>
      </c>
      <c r="AC6" s="30">
        <v>590979</v>
      </c>
      <c r="AD6" s="30">
        <v>591182</v>
      </c>
      <c r="AE6" s="24">
        <v>591351</v>
      </c>
      <c r="AF6" s="24">
        <v>591445</v>
      </c>
      <c r="AG6" s="24">
        <v>591624</v>
      </c>
      <c r="AI6" s="10">
        <f>MAX(C6:AG6)-B6</f>
        <v>4155</v>
      </c>
      <c r="AJ6" s="20"/>
    </row>
    <row r="7" spans="1:40" x14ac:dyDescent="0.25">
      <c r="B7" s="31"/>
      <c r="C7" s="31">
        <f>SUM($C4:C4) - (C6-$B6)</f>
        <v>-0.79999999999999716</v>
      </c>
      <c r="D7" s="31">
        <f>SUM($C4:D4) - (D6-$B6)</f>
        <v>0.89999999999997726</v>
      </c>
      <c r="E7" s="31">
        <f>SUM($C4:E4) - (E6-$B6)</f>
        <v>-0.20000000000004547</v>
      </c>
      <c r="F7" s="31">
        <f>SUM($C4:F4) - (F6-$B6)</f>
        <v>-0.60000000000002274</v>
      </c>
      <c r="G7" s="31">
        <f>SUM($C4:G4) - (G6-$B6)</f>
        <v>-0.5</v>
      </c>
      <c r="H7" s="31">
        <f>SUM($C4:H4) - (H6-$B6)</f>
        <v>-0.79999999999995453</v>
      </c>
      <c r="I7" s="31">
        <f>SUM($C4:I4) - (I6-$B6)</f>
        <v>-0.39999999999997726</v>
      </c>
      <c r="J7" s="31">
        <f>SUM($C4:J4) - (J6-$B6)</f>
        <v>-0.89999999999997726</v>
      </c>
      <c r="K7" s="31">
        <f>SUM($C4:K4) - (K6-$B6)</f>
        <v>-1.0999999999999091</v>
      </c>
      <c r="L7" s="31">
        <f>SUM($C4:L4) - (L6-$B6)</f>
        <v>-0.99999999999988631</v>
      </c>
      <c r="M7" s="31">
        <f>SUM($C4:M4) - (M6-$B6)</f>
        <v>-1</v>
      </c>
      <c r="N7" s="31">
        <f>SUM($C4:N4) - (N6-$B6)</f>
        <v>-1.5</v>
      </c>
      <c r="O7" s="31">
        <f>SUM($C4:O4) - (O6-$B6)</f>
        <v>0</v>
      </c>
      <c r="P7" s="31">
        <f>SUM($C4:P4) - (P6-$B6)</f>
        <v>-2.5</v>
      </c>
      <c r="Q7" s="31">
        <f>SUM($C4:Q4) - (Q6-$B6)</f>
        <v>-2.5</v>
      </c>
      <c r="R7" s="31">
        <f>SUM($C4:R4) - (R6-$B6)</f>
        <v>-1.7000000000000455</v>
      </c>
      <c r="S7" s="31">
        <f>SUM($C4:S4) - (S6-$B6)</f>
        <v>-2.4000000000000909</v>
      </c>
      <c r="T7" s="31">
        <f>SUM($C4:T4) - (T6-$B6)</f>
        <v>-2.6000000000001364</v>
      </c>
      <c r="U7" s="31">
        <f>SUM($C4:U4) - (U6-$B6)</f>
        <v>-2.9000000000000909</v>
      </c>
      <c r="V7" s="31">
        <f>SUM($C4:V4) - (V6-$B6)</f>
        <v>-1.5999999999999091</v>
      </c>
      <c r="W7" s="31">
        <f>SUM($C4:W4) - (W6-$B6)</f>
        <v>-2.1999999999998181</v>
      </c>
      <c r="X7" s="31">
        <f>SUM($C4:X4) - (X6-$B6)</f>
        <v>-2.1999999999998181</v>
      </c>
      <c r="Y7" s="31">
        <f>SUM($C4:Y4) - (Y6-$B6)</f>
        <v>-2.1999999999998181</v>
      </c>
      <c r="Z7" s="31">
        <f>SUM($C4:Z4) - (Z6-$B6)</f>
        <v>-2.2999999999997272</v>
      </c>
      <c r="AA7" s="31">
        <f>SUM($C4:AA4) - (AA6-$B6)</f>
        <v>-3.5999999999999091</v>
      </c>
      <c r="AB7" s="31">
        <f>SUM($C4:AB4) - (AB6-$B6)</f>
        <v>-2</v>
      </c>
      <c r="AC7" s="31">
        <f>SUM($C4:AC4) - (AC6-$B6)</f>
        <v>-3.5999999999999091</v>
      </c>
      <c r="AD7" s="31">
        <f>SUM($C4:AD4) - (AD6-$B6)</f>
        <v>-3.6999999999998181</v>
      </c>
      <c r="AE7" s="31">
        <f>SUM($C4:AE4) - (AE6-$B6)</f>
        <v>-3.8999999999996362</v>
      </c>
      <c r="AF7" s="31">
        <f>SUM($C4:AF4) - (AF6-$B6)</f>
        <v>-3.3999999999996362</v>
      </c>
      <c r="AG7" s="31">
        <f>SUM($C4:AG4) - (AG6-$B6)</f>
        <v>-3.5</v>
      </c>
      <c r="AI7" s="10"/>
      <c r="AJ7" s="16"/>
    </row>
    <row r="8" spans="1:40" x14ac:dyDescent="0.25">
      <c r="A8" s="11" t="s">
        <v>27</v>
      </c>
      <c r="B8">
        <v>538535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542056</v>
      </c>
      <c r="AI8" s="10">
        <f>MAX(C8:AG8)-B8</f>
        <v>3521</v>
      </c>
    </row>
    <row r="9" spans="1:40" x14ac:dyDescent="0.25">
      <c r="A9" s="18" t="s">
        <v>37</v>
      </c>
      <c r="B9">
        <v>90608</v>
      </c>
      <c r="AG9" s="10">
        <f>AI57</f>
        <v>91242</v>
      </c>
      <c r="AI9" s="10">
        <f>MAX(C9:AG9)-B9</f>
        <v>634</v>
      </c>
    </row>
    <row r="10" spans="1:40" x14ac:dyDescent="0.25">
      <c r="AI10" s="10">
        <f>SUM(AI8:AI9)</f>
        <v>4155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48.3</v>
      </c>
      <c r="C54" s="12">
        <v>15.1</v>
      </c>
      <c r="D54" s="12">
        <v>37.9</v>
      </c>
      <c r="E54" s="12">
        <v>43</v>
      </c>
      <c r="F54" s="12">
        <v>33</v>
      </c>
      <c r="G54" s="12">
        <v>20.2</v>
      </c>
      <c r="H54" s="12">
        <v>16.3</v>
      </c>
      <c r="I54" s="12">
        <v>44.8</v>
      </c>
      <c r="J54" s="12">
        <v>45.1</v>
      </c>
      <c r="K54" s="12">
        <v>25.8</v>
      </c>
      <c r="L54" s="12">
        <v>13.1</v>
      </c>
      <c r="M54" s="12">
        <v>40.299999999999997</v>
      </c>
      <c r="N54" s="12">
        <v>21.9</v>
      </c>
      <c r="O54" s="12">
        <v>40.4</v>
      </c>
      <c r="P54" s="12">
        <v>57.4</v>
      </c>
      <c r="Q54" s="12">
        <v>33.5</v>
      </c>
      <c r="R54" s="12">
        <v>45.3</v>
      </c>
      <c r="S54" s="12">
        <v>25.3</v>
      </c>
      <c r="T54" s="12">
        <v>16.7</v>
      </c>
      <c r="U54" s="12">
        <v>64.2</v>
      </c>
      <c r="V54" s="12">
        <v>63.6</v>
      </c>
      <c r="W54" s="12">
        <v>50.5</v>
      </c>
      <c r="X54" s="12">
        <v>61.1</v>
      </c>
      <c r="Y54" s="12">
        <v>49.9</v>
      </c>
      <c r="Z54" s="12">
        <v>47.9</v>
      </c>
      <c r="AA54" s="12">
        <v>60.2</v>
      </c>
      <c r="AB54" s="12">
        <v>55.4</v>
      </c>
      <c r="AC54" s="12">
        <v>12.9</v>
      </c>
      <c r="AD54" s="12">
        <v>64.599999999999994</v>
      </c>
      <c r="AE54" s="12">
        <v>49</v>
      </c>
      <c r="AF54" s="12">
        <v>27</v>
      </c>
      <c r="AG54" s="12">
        <v>52</v>
      </c>
      <c r="AH54" s="12"/>
      <c r="AI54" s="10">
        <v>144190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41.8</v>
      </c>
      <c r="C55" s="12">
        <v>14.1</v>
      </c>
      <c r="D55" s="12">
        <v>33.299999999999997</v>
      </c>
      <c r="E55" s="12">
        <v>37.5</v>
      </c>
      <c r="F55" s="12">
        <v>29.1</v>
      </c>
      <c r="G55" s="12">
        <v>18.399999999999999</v>
      </c>
      <c r="H55" s="12">
        <v>15.2</v>
      </c>
      <c r="I55" s="12">
        <v>38</v>
      </c>
      <c r="J55" s="12">
        <v>39.4</v>
      </c>
      <c r="K55" s="12">
        <v>23.2</v>
      </c>
      <c r="L55" s="12">
        <v>12.5</v>
      </c>
      <c r="M55" s="12">
        <v>34.5</v>
      </c>
      <c r="N55" s="12">
        <v>19.899999999999999</v>
      </c>
      <c r="O55" s="12">
        <v>35.4</v>
      </c>
      <c r="P55" s="12">
        <v>49.6</v>
      </c>
      <c r="Q55" s="12">
        <v>29.5</v>
      </c>
      <c r="R55" s="12">
        <v>39.200000000000003</v>
      </c>
      <c r="S55" s="12">
        <v>22.9</v>
      </c>
      <c r="T55" s="12">
        <v>14.7</v>
      </c>
      <c r="U55" s="12">
        <v>54.1</v>
      </c>
      <c r="V55" s="12">
        <v>54.4</v>
      </c>
      <c r="W55" s="12">
        <v>43.3</v>
      </c>
      <c r="X55" s="12">
        <v>51.8</v>
      </c>
      <c r="Y55" s="12">
        <v>43.1</v>
      </c>
      <c r="Z55" s="12">
        <v>41.8</v>
      </c>
      <c r="AA55" s="12">
        <v>52.5</v>
      </c>
      <c r="AB55" s="12">
        <v>48.5</v>
      </c>
      <c r="AC55" s="12">
        <v>12.3</v>
      </c>
      <c r="AD55" s="12">
        <v>53.9</v>
      </c>
      <c r="AE55" s="12">
        <v>43</v>
      </c>
      <c r="AF55" s="12">
        <v>24.4</v>
      </c>
      <c r="AG55" s="12">
        <v>45.6</v>
      </c>
      <c r="AH55" s="12"/>
      <c r="AI55" s="10">
        <v>182275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44.9</v>
      </c>
      <c r="C56" s="12">
        <v>16.5</v>
      </c>
      <c r="D56" s="12">
        <v>37.9</v>
      </c>
      <c r="E56" s="12">
        <v>41.3</v>
      </c>
      <c r="F56" s="12">
        <v>30.9</v>
      </c>
      <c r="G56" s="12">
        <v>21.5</v>
      </c>
      <c r="H56" s="12">
        <v>17.899999999999999</v>
      </c>
      <c r="I56" s="12">
        <v>40.5</v>
      </c>
      <c r="J56" s="12">
        <v>44.4</v>
      </c>
      <c r="K56" s="12">
        <v>27.7</v>
      </c>
      <c r="L56" s="12">
        <v>14.7</v>
      </c>
      <c r="M56" s="12">
        <v>40.299999999999997</v>
      </c>
      <c r="N56" s="12">
        <v>22.5</v>
      </c>
      <c r="O56" s="12">
        <v>38.1</v>
      </c>
      <c r="P56" s="12">
        <v>55.3</v>
      </c>
      <c r="Q56" s="12">
        <v>32</v>
      </c>
      <c r="R56" s="12">
        <v>43.2</v>
      </c>
      <c r="S56" s="12">
        <v>26.9</v>
      </c>
      <c r="T56" s="12">
        <v>16.899999999999999</v>
      </c>
      <c r="U56" s="12">
        <v>60.3</v>
      </c>
      <c r="V56" s="12">
        <v>60.8</v>
      </c>
      <c r="W56" s="12">
        <v>46.6</v>
      </c>
      <c r="X56" s="12">
        <v>56.5</v>
      </c>
      <c r="Y56" s="12">
        <v>48.2</v>
      </c>
      <c r="Z56" s="12">
        <v>47.1</v>
      </c>
      <c r="AA56" s="12">
        <v>61.3</v>
      </c>
      <c r="AB56" s="12">
        <v>55.5</v>
      </c>
      <c r="AC56" s="12">
        <v>14.5</v>
      </c>
      <c r="AD56" s="12">
        <v>57.9</v>
      </c>
      <c r="AE56" s="12">
        <v>51</v>
      </c>
      <c r="AF56" s="12">
        <v>28.6</v>
      </c>
      <c r="AG56" s="12">
        <v>53.9</v>
      </c>
      <c r="AH56" s="12"/>
      <c r="AI56" s="10">
        <v>173916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19.600000000000001</v>
      </c>
      <c r="C57" s="12">
        <v>8.5</v>
      </c>
      <c r="D57" s="12">
        <v>22.6</v>
      </c>
      <c r="E57" s="12">
        <v>19.100000000000001</v>
      </c>
      <c r="F57" s="12">
        <v>14.6</v>
      </c>
      <c r="G57" s="12">
        <v>11</v>
      </c>
      <c r="H57" s="12">
        <v>9.3000000000000007</v>
      </c>
      <c r="I57" s="12">
        <v>22.1</v>
      </c>
      <c r="J57" s="12">
        <v>20.6</v>
      </c>
      <c r="K57" s="12">
        <v>18.100000000000001</v>
      </c>
      <c r="L57" s="12">
        <v>7.8</v>
      </c>
      <c r="M57" s="12">
        <v>23.9</v>
      </c>
      <c r="N57" s="12">
        <v>11.2</v>
      </c>
      <c r="O57" s="12">
        <v>18.600000000000001</v>
      </c>
      <c r="P57" s="12">
        <v>31.2</v>
      </c>
      <c r="Q57" s="12">
        <v>16</v>
      </c>
      <c r="R57" s="12">
        <v>23.1</v>
      </c>
      <c r="S57" s="12">
        <v>14.2</v>
      </c>
      <c r="T57" s="12">
        <v>8.5</v>
      </c>
      <c r="U57" s="12">
        <v>30.1</v>
      </c>
      <c r="V57" s="12">
        <v>34.5</v>
      </c>
      <c r="W57" s="12">
        <v>22</v>
      </c>
      <c r="X57" s="12">
        <v>29.6</v>
      </c>
      <c r="Y57" s="12">
        <v>22.8</v>
      </c>
      <c r="Z57" s="12">
        <v>25.1</v>
      </c>
      <c r="AA57" s="12">
        <v>37.700000000000003</v>
      </c>
      <c r="AB57" s="12">
        <v>28.2</v>
      </c>
      <c r="AC57" s="12">
        <v>7.7</v>
      </c>
      <c r="AD57" s="12">
        <v>26.5</v>
      </c>
      <c r="AE57" s="12">
        <v>25.8</v>
      </c>
      <c r="AF57" s="12">
        <v>14.5</v>
      </c>
      <c r="AG57" s="12">
        <v>27.4</v>
      </c>
      <c r="AH57" s="12"/>
      <c r="AI57" s="10">
        <v>91242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8" sqref="AG8:AG9"/>
    </sheetView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44.9</v>
      </c>
      <c r="C3" s="12">
        <v>53.8</v>
      </c>
      <c r="D3" s="12">
        <v>44.8</v>
      </c>
      <c r="E3" s="12">
        <v>27</v>
      </c>
      <c r="F3" s="12">
        <v>52.3</v>
      </c>
      <c r="G3" s="12">
        <v>48.2</v>
      </c>
      <c r="H3" s="12">
        <v>38</v>
      </c>
      <c r="I3" s="12">
        <v>34.4</v>
      </c>
      <c r="J3" s="12">
        <v>37.9</v>
      </c>
      <c r="K3" s="12">
        <v>9.8000000000000007</v>
      </c>
      <c r="L3" s="12">
        <v>52.9</v>
      </c>
      <c r="M3" s="12">
        <v>38</v>
      </c>
      <c r="N3" s="12">
        <v>40</v>
      </c>
      <c r="O3" s="12">
        <v>39.200000000000003</v>
      </c>
      <c r="P3" s="12">
        <v>37.1</v>
      </c>
      <c r="Q3" s="12">
        <v>49</v>
      </c>
      <c r="R3" s="12">
        <v>53.7</v>
      </c>
      <c r="S3" s="12">
        <v>52.8</v>
      </c>
      <c r="T3" s="12">
        <v>49.5</v>
      </c>
      <c r="U3" s="12">
        <v>14.8</v>
      </c>
      <c r="V3" s="12">
        <v>53.3</v>
      </c>
      <c r="W3" s="12">
        <v>28.8</v>
      </c>
      <c r="X3" s="12">
        <v>23.8</v>
      </c>
      <c r="Y3" s="12">
        <v>50.7</v>
      </c>
      <c r="Z3" s="12">
        <v>52.1</v>
      </c>
      <c r="AA3" s="12">
        <v>53.7</v>
      </c>
      <c r="AB3" s="12">
        <v>52.5</v>
      </c>
      <c r="AC3" s="12">
        <v>49.9</v>
      </c>
      <c r="AD3" s="12">
        <v>26.3</v>
      </c>
      <c r="AE3" s="12">
        <v>45.4</v>
      </c>
      <c r="AF3" s="12">
        <v>39.5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178.9</v>
      </c>
      <c r="C4" s="28">
        <f t="shared" ref="C4:AG4" si="1">SUM(C54:C57)</f>
        <v>175.9</v>
      </c>
      <c r="D4" s="28">
        <f t="shared" si="1"/>
        <v>255.5</v>
      </c>
      <c r="E4" s="28">
        <f t="shared" si="1"/>
        <v>101.69999999999999</v>
      </c>
      <c r="F4" s="28">
        <f t="shared" si="1"/>
        <v>167.7</v>
      </c>
      <c r="G4" s="28">
        <f t="shared" si="1"/>
        <v>201.3</v>
      </c>
      <c r="H4" s="28">
        <f t="shared" si="1"/>
        <v>240</v>
      </c>
      <c r="I4" s="28">
        <f t="shared" si="1"/>
        <v>151.70000000000002</v>
      </c>
      <c r="J4" s="28">
        <f t="shared" si="1"/>
        <v>166.79999999999998</v>
      </c>
      <c r="K4" s="28">
        <f t="shared" si="1"/>
        <v>44.2</v>
      </c>
      <c r="L4" s="28">
        <f t="shared" si="1"/>
        <v>159.4</v>
      </c>
      <c r="M4" s="28">
        <f t="shared" si="1"/>
        <v>254.8</v>
      </c>
      <c r="N4" s="28">
        <f t="shared" si="1"/>
        <v>245.6</v>
      </c>
      <c r="O4" s="28">
        <f t="shared" si="1"/>
        <v>259.39999999999998</v>
      </c>
      <c r="P4" s="28">
        <f t="shared" si="1"/>
        <v>262.59999999999997</v>
      </c>
      <c r="Q4" s="28">
        <f t="shared" si="1"/>
        <v>180.1</v>
      </c>
      <c r="R4" s="28">
        <f t="shared" si="1"/>
        <v>195.8</v>
      </c>
      <c r="S4" s="28">
        <f t="shared" si="1"/>
        <v>135.1</v>
      </c>
      <c r="T4" s="28">
        <f t="shared" si="1"/>
        <v>166.20000000000002</v>
      </c>
      <c r="U4" s="28">
        <f t="shared" si="1"/>
        <v>73.399999999999991</v>
      </c>
      <c r="V4" s="28">
        <f t="shared" si="1"/>
        <v>175.7</v>
      </c>
      <c r="W4" s="28">
        <f t="shared" si="1"/>
        <v>83.8</v>
      </c>
      <c r="X4" s="28">
        <f t="shared" si="1"/>
        <v>78.900000000000006</v>
      </c>
      <c r="Y4" s="28">
        <f t="shared" si="1"/>
        <v>141.30000000000001</v>
      </c>
      <c r="Z4" s="28">
        <f t="shared" si="1"/>
        <v>171.7</v>
      </c>
      <c r="AA4" s="28">
        <f t="shared" si="1"/>
        <v>239.1</v>
      </c>
      <c r="AB4" s="28">
        <f t="shared" si="1"/>
        <v>221</v>
      </c>
      <c r="AC4" s="28">
        <f t="shared" si="1"/>
        <v>269.2</v>
      </c>
      <c r="AD4" s="28">
        <f t="shared" si="1"/>
        <v>91.000000000000014</v>
      </c>
      <c r="AE4" s="28">
        <f t="shared" si="1"/>
        <v>238.6</v>
      </c>
      <c r="AF4" s="28">
        <f t="shared" si="1"/>
        <v>206.79999999999998</v>
      </c>
      <c r="AG4" s="28">
        <f t="shared" si="1"/>
        <v>0</v>
      </c>
      <c r="AI4" s="9">
        <f>SUM(C4:AG4)</f>
        <v>5354.3</v>
      </c>
      <c r="AJ4" s="14">
        <f>AVERAGE(C4:AG4)</f>
        <v>172.71935483870968</v>
      </c>
      <c r="AK4" s="15"/>
    </row>
    <row r="5" spans="1:40" x14ac:dyDescent="0.25">
      <c r="A5" s="11" t="s">
        <v>29</v>
      </c>
      <c r="B5" s="10">
        <f t="shared" ref="B5" si="2">$A53+B6</f>
        <v>633299</v>
      </c>
      <c r="C5" s="10">
        <f t="shared" ref="C5:AG5" si="3">$A53+C6</f>
        <v>633475</v>
      </c>
      <c r="D5" s="10">
        <f t="shared" si="3"/>
        <v>633732</v>
      </c>
      <c r="E5" s="10">
        <f t="shared" si="3"/>
        <v>633832</v>
      </c>
      <c r="F5" s="10">
        <f t="shared" si="3"/>
        <v>634001</v>
      </c>
      <c r="G5" s="10">
        <f t="shared" si="3"/>
        <v>634202</v>
      </c>
      <c r="H5" s="10">
        <f t="shared" si="3"/>
        <v>634441</v>
      </c>
      <c r="I5" s="10">
        <f t="shared" si="3"/>
        <v>634594</v>
      </c>
      <c r="J5" s="10">
        <f t="shared" si="3"/>
        <v>634760</v>
      </c>
      <c r="K5" s="10">
        <f t="shared" si="3"/>
        <v>634806</v>
      </c>
      <c r="L5" s="10">
        <f t="shared" si="3"/>
        <v>634964</v>
      </c>
      <c r="M5" s="10">
        <f t="shared" si="3"/>
        <v>635219</v>
      </c>
      <c r="N5" s="10">
        <f t="shared" si="3"/>
        <v>635465</v>
      </c>
      <c r="O5" s="10">
        <f t="shared" si="3"/>
        <v>635725</v>
      </c>
      <c r="P5" s="10">
        <f t="shared" si="3"/>
        <v>635988</v>
      </c>
      <c r="Q5" s="10">
        <f t="shared" si="3"/>
        <v>636167</v>
      </c>
      <c r="R5" s="10">
        <f t="shared" si="3"/>
        <v>636363</v>
      </c>
      <c r="S5" s="10">
        <f t="shared" si="3"/>
        <v>636499</v>
      </c>
      <c r="T5" s="10">
        <f t="shared" si="3"/>
        <v>636665</v>
      </c>
      <c r="U5" s="10">
        <f t="shared" si="3"/>
        <v>636738</v>
      </c>
      <c r="V5" s="10">
        <f t="shared" si="3"/>
        <v>636913</v>
      </c>
      <c r="W5" s="10">
        <f t="shared" si="3"/>
        <v>636998</v>
      </c>
      <c r="X5" s="10">
        <f t="shared" si="3"/>
        <v>637077</v>
      </c>
      <c r="Y5" s="10">
        <f t="shared" si="3"/>
        <v>637219</v>
      </c>
      <c r="Z5" s="10">
        <f t="shared" si="3"/>
        <v>637390</v>
      </c>
      <c r="AA5" s="10">
        <f t="shared" si="3"/>
        <v>637629</v>
      </c>
      <c r="AB5" s="10">
        <f t="shared" si="3"/>
        <v>637850</v>
      </c>
      <c r="AC5" s="10">
        <f t="shared" si="3"/>
        <v>638120</v>
      </c>
      <c r="AD5" s="10">
        <f t="shared" si="3"/>
        <v>638212</v>
      </c>
      <c r="AE5" s="10">
        <f t="shared" si="3"/>
        <v>638451</v>
      </c>
      <c r="AF5" s="10">
        <f t="shared" si="3"/>
        <v>638658</v>
      </c>
      <c r="AG5" s="10">
        <f t="shared" si="3"/>
        <v>41675</v>
      </c>
      <c r="AI5" s="10"/>
    </row>
    <row r="6" spans="1:40" s="19" customFormat="1" x14ac:dyDescent="0.25">
      <c r="B6" s="24">
        <v>591624</v>
      </c>
      <c r="C6" s="10">
        <v>591800</v>
      </c>
      <c r="D6" s="10">
        <v>592057</v>
      </c>
      <c r="E6" s="24">
        <v>592157</v>
      </c>
      <c r="F6" s="24">
        <v>592326</v>
      </c>
      <c r="G6" s="24">
        <v>592527</v>
      </c>
      <c r="H6" s="24">
        <v>592766</v>
      </c>
      <c r="I6" s="24">
        <v>592919</v>
      </c>
      <c r="J6" s="24">
        <v>593085</v>
      </c>
      <c r="K6" s="24">
        <v>593131</v>
      </c>
      <c r="L6" s="24">
        <v>593289</v>
      </c>
      <c r="M6" s="24">
        <v>593544</v>
      </c>
      <c r="N6" s="24">
        <v>593790</v>
      </c>
      <c r="O6" s="24">
        <v>594050</v>
      </c>
      <c r="P6" s="24">
        <v>594313</v>
      </c>
      <c r="Q6" s="24">
        <v>594492</v>
      </c>
      <c r="R6" s="24">
        <v>594688</v>
      </c>
      <c r="S6" s="24">
        <v>594824</v>
      </c>
      <c r="T6" s="24">
        <v>594990</v>
      </c>
      <c r="U6" s="24">
        <v>595063</v>
      </c>
      <c r="V6" s="24">
        <v>595238</v>
      </c>
      <c r="W6" s="24">
        <v>595323</v>
      </c>
      <c r="X6" s="24">
        <v>595402</v>
      </c>
      <c r="Y6" s="24">
        <v>595544</v>
      </c>
      <c r="Z6" s="24">
        <v>595715</v>
      </c>
      <c r="AA6" s="24">
        <v>595954</v>
      </c>
      <c r="AB6" s="30">
        <v>596175</v>
      </c>
      <c r="AC6" s="30">
        <v>596445</v>
      </c>
      <c r="AD6" s="30">
        <v>596537</v>
      </c>
      <c r="AE6" s="24">
        <v>596776</v>
      </c>
      <c r="AF6" s="24">
        <v>596983</v>
      </c>
      <c r="AG6" s="24"/>
      <c r="AI6" s="10">
        <f>MAX(C6:AG6)-B6</f>
        <v>5359</v>
      </c>
      <c r="AJ6" s="20"/>
    </row>
    <row r="7" spans="1:40" x14ac:dyDescent="0.25">
      <c r="B7" s="31"/>
      <c r="C7" s="31">
        <f>SUM($C4:C4) - (C6-$B6)</f>
        <v>-9.9999999999994316E-2</v>
      </c>
      <c r="D7" s="31">
        <f>SUM($C4:D4) - (D6-$B6)</f>
        <v>-1.6000000000000227</v>
      </c>
      <c r="E7" s="31">
        <f>SUM($C4:E4) - (E6-$B6)</f>
        <v>9.9999999999909051E-2</v>
      </c>
      <c r="F7" s="31">
        <f>SUM($C4:F4) - (F6-$B6)</f>
        <v>-1.2000000000000455</v>
      </c>
      <c r="G7" s="31">
        <f>SUM($C4:G4) - (G6-$B6)</f>
        <v>-0.90000000000009095</v>
      </c>
      <c r="H7" s="31">
        <f>SUM($C4:H4) - (H6-$B6)</f>
        <v>9.9999999999909051E-2</v>
      </c>
      <c r="I7" s="31">
        <f>SUM($C4:I4) - (I6-$B6)</f>
        <v>-1.2000000000000455</v>
      </c>
      <c r="J7" s="31">
        <f>SUM($C4:J4) - (J6-$B6)</f>
        <v>-0.40000000000009095</v>
      </c>
      <c r="K7" s="31">
        <f>SUM($C4:K4) - (K6-$B6)</f>
        <v>-2.2000000000000455</v>
      </c>
      <c r="L7" s="31">
        <f>SUM($C4:L4) - (L6-$B6)</f>
        <v>-0.79999999999995453</v>
      </c>
      <c r="M7" s="31">
        <f>SUM($C4:M4) - (M6-$B6)</f>
        <v>-1</v>
      </c>
      <c r="N7" s="31">
        <f>SUM($C4:N4) - (N6-$B6)</f>
        <v>-1.4000000000000909</v>
      </c>
      <c r="O7" s="31">
        <f>SUM($C4:O4) - (O6-$B6)</f>
        <v>-2</v>
      </c>
      <c r="P7" s="31">
        <f>SUM($C4:P4) - (P6-$B6)</f>
        <v>-2.4000000000000909</v>
      </c>
      <c r="Q7" s="31">
        <f>SUM($C4:Q4) - (Q6-$B6)</f>
        <v>-1.3000000000001819</v>
      </c>
      <c r="R7" s="31">
        <f>SUM($C4:R4) - (R6-$B6)</f>
        <v>-1.5</v>
      </c>
      <c r="S7" s="31">
        <f>SUM($C4:S4) - (S6-$B6)</f>
        <v>-2.4000000000000909</v>
      </c>
      <c r="T7" s="31">
        <f>SUM($C4:T4) - (T6-$B6)</f>
        <v>-2.2000000000002728</v>
      </c>
      <c r="U7" s="31">
        <f>SUM($C4:U4) - (U6-$B6)</f>
        <v>-1.8000000000001819</v>
      </c>
      <c r="V7" s="31">
        <f>SUM($C4:V4) - (V6-$B6)</f>
        <v>-1.1000000000003638</v>
      </c>
      <c r="W7" s="31">
        <f>SUM($C4:W4) - (W6-$B6)</f>
        <v>-2.3000000000001819</v>
      </c>
      <c r="X7" s="31">
        <f>SUM($C4:X4) - (X6-$B6)</f>
        <v>-2.4000000000000909</v>
      </c>
      <c r="Y7" s="31">
        <f>SUM($C4:Y4) - (Y6-$B6)</f>
        <v>-3.0999999999999091</v>
      </c>
      <c r="Z7" s="31">
        <f>SUM($C4:Z4) - (Z6-$B6)</f>
        <v>-2.4000000000000909</v>
      </c>
      <c r="AA7" s="31">
        <f>SUM($C4:AA4) - (AA6-$B6)</f>
        <v>-2.3000000000001819</v>
      </c>
      <c r="AB7" s="31">
        <f>SUM($C4:AB4) - (AB6-$B6)</f>
        <v>-2.3000000000001819</v>
      </c>
      <c r="AC7" s="31">
        <f>SUM($C4:AC4) - (AC6-$B6)</f>
        <v>-3.1000000000003638</v>
      </c>
      <c r="AD7" s="31">
        <f>SUM($C4:AD4) - (AD6-$B6)</f>
        <v>-4.1000000000003638</v>
      </c>
      <c r="AE7" s="31">
        <f>SUM($C4:AE4) - (AE6-$B6)</f>
        <v>-4.5</v>
      </c>
      <c r="AF7" s="31">
        <f>SUM($C4:AF4) - (AF6-$B6)</f>
        <v>-4.6999999999998181</v>
      </c>
      <c r="AG7" s="31">
        <f>SUM($C4:AG4) - (AG6-$B6)</f>
        <v>596978.30000000005</v>
      </c>
      <c r="AI7" s="10"/>
      <c r="AJ7" s="16"/>
    </row>
    <row r="8" spans="1:40" x14ac:dyDescent="0.25">
      <c r="A8" s="11" t="s">
        <v>27</v>
      </c>
      <c r="B8">
        <v>542056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546565</v>
      </c>
      <c r="AI8" s="10">
        <f>MAX(C8:AG8)-B8</f>
        <v>4509</v>
      </c>
    </row>
    <row r="9" spans="1:40" x14ac:dyDescent="0.25">
      <c r="A9" s="18" t="s">
        <v>37</v>
      </c>
      <c r="B9">
        <v>91242</v>
      </c>
      <c r="AG9" s="10">
        <f>AI57</f>
        <v>92092</v>
      </c>
      <c r="AI9" s="10">
        <f>MAX(C9:AG9)-B9</f>
        <v>850</v>
      </c>
    </row>
    <row r="10" spans="1:40" x14ac:dyDescent="0.25">
      <c r="AI10" s="10">
        <f>SUM(AI8:AI9)</f>
        <v>5359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52</v>
      </c>
      <c r="C54" s="12">
        <v>54.9</v>
      </c>
      <c r="D54" s="12">
        <v>79.099999999999994</v>
      </c>
      <c r="E54" s="12">
        <v>30.2</v>
      </c>
      <c r="F54" s="12">
        <v>48.9</v>
      </c>
      <c r="G54" s="12">
        <v>56.6</v>
      </c>
      <c r="H54" s="12">
        <v>69.7</v>
      </c>
      <c r="I54" s="12">
        <v>44.7</v>
      </c>
      <c r="J54" s="12">
        <v>48.3</v>
      </c>
      <c r="K54" s="12">
        <v>11.8</v>
      </c>
      <c r="L54" s="12">
        <v>45.9</v>
      </c>
      <c r="M54" s="12">
        <v>74.2</v>
      </c>
      <c r="N54" s="12">
        <v>71.099999999999994</v>
      </c>
      <c r="O54" s="12">
        <v>77.2</v>
      </c>
      <c r="P54" s="12">
        <v>77.8</v>
      </c>
      <c r="Q54" s="12">
        <v>55.2</v>
      </c>
      <c r="R54" s="12">
        <v>60</v>
      </c>
      <c r="S54" s="12">
        <v>40.4</v>
      </c>
      <c r="T54" s="12">
        <v>50.5</v>
      </c>
      <c r="U54" s="12">
        <v>20.5</v>
      </c>
      <c r="V54" s="12">
        <v>52.8</v>
      </c>
      <c r="W54" s="12">
        <v>24.6</v>
      </c>
      <c r="X54" s="12">
        <v>22.3</v>
      </c>
      <c r="Y54" s="12">
        <v>39.700000000000003</v>
      </c>
      <c r="Z54" s="12">
        <v>49.2</v>
      </c>
      <c r="AA54" s="12">
        <v>73.900000000000006</v>
      </c>
      <c r="AB54" s="12">
        <v>64.8</v>
      </c>
      <c r="AC54" s="12">
        <v>77.2</v>
      </c>
      <c r="AD54" s="12">
        <v>25.7</v>
      </c>
      <c r="AE54" s="12">
        <v>69.900000000000006</v>
      </c>
      <c r="AF54" s="12">
        <v>57.3</v>
      </c>
      <c r="AG54" s="12"/>
      <c r="AH54" s="12"/>
      <c r="AI54" s="10">
        <v>145764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45.6</v>
      </c>
      <c r="C55" s="12">
        <v>47.2</v>
      </c>
      <c r="D55" s="12">
        <v>66.5</v>
      </c>
      <c r="E55" s="12">
        <v>26.4</v>
      </c>
      <c r="F55" s="12">
        <v>42.8</v>
      </c>
      <c r="G55" s="12">
        <v>49.6</v>
      </c>
      <c r="H55" s="12">
        <v>60.7</v>
      </c>
      <c r="I55" s="12">
        <v>39.200000000000003</v>
      </c>
      <c r="J55" s="12">
        <v>42.3</v>
      </c>
      <c r="K55" s="12">
        <v>11.6</v>
      </c>
      <c r="L55" s="12">
        <v>40.700000000000003</v>
      </c>
      <c r="M55" s="12">
        <v>63.8</v>
      </c>
      <c r="N55" s="12">
        <v>61</v>
      </c>
      <c r="O55" s="12">
        <v>65.8</v>
      </c>
      <c r="P55" s="12">
        <v>66.599999999999994</v>
      </c>
      <c r="Q55" s="12">
        <v>47.5</v>
      </c>
      <c r="R55" s="12">
        <v>52</v>
      </c>
      <c r="S55" s="12">
        <v>35.700000000000003</v>
      </c>
      <c r="T55" s="12">
        <v>42.9</v>
      </c>
      <c r="U55" s="12">
        <v>19</v>
      </c>
      <c r="V55" s="12">
        <v>46.3</v>
      </c>
      <c r="W55" s="12">
        <v>21.9</v>
      </c>
      <c r="X55" s="12">
        <v>20.5</v>
      </c>
      <c r="Y55" s="12">
        <v>35.6</v>
      </c>
      <c r="Z55" s="12">
        <v>43.4</v>
      </c>
      <c r="AA55" s="12">
        <v>63.1</v>
      </c>
      <c r="AB55" s="12">
        <v>56.9</v>
      </c>
      <c r="AC55" s="12">
        <v>67</v>
      </c>
      <c r="AD55" s="12">
        <v>23.5</v>
      </c>
      <c r="AE55" s="12">
        <v>61.3</v>
      </c>
      <c r="AF55" s="12">
        <v>50.8</v>
      </c>
      <c r="AG55" s="12"/>
      <c r="AH55" s="12"/>
      <c r="AI55" s="10">
        <v>183648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53.9</v>
      </c>
      <c r="C56" s="12">
        <v>49.9</v>
      </c>
      <c r="D56" s="12">
        <v>73.5</v>
      </c>
      <c r="E56" s="12">
        <v>30.3</v>
      </c>
      <c r="F56" s="12">
        <v>49.8</v>
      </c>
      <c r="G56" s="12">
        <v>59.1</v>
      </c>
      <c r="H56" s="12">
        <v>70.099999999999994</v>
      </c>
      <c r="I56" s="12">
        <v>45</v>
      </c>
      <c r="J56" s="12">
        <v>49</v>
      </c>
      <c r="K56" s="12">
        <v>13.6</v>
      </c>
      <c r="L56" s="12">
        <v>46.9</v>
      </c>
      <c r="M56" s="12">
        <v>73.8</v>
      </c>
      <c r="N56" s="12">
        <v>71</v>
      </c>
      <c r="O56" s="12">
        <v>73.7</v>
      </c>
      <c r="P56" s="12">
        <v>74.8</v>
      </c>
      <c r="Q56" s="12">
        <v>52.3</v>
      </c>
      <c r="R56" s="12">
        <v>54.5</v>
      </c>
      <c r="S56" s="12">
        <v>39.5</v>
      </c>
      <c r="T56" s="12">
        <v>49.7</v>
      </c>
      <c r="U56" s="12">
        <v>22.3</v>
      </c>
      <c r="V56" s="12">
        <v>50.4</v>
      </c>
      <c r="W56" s="12">
        <v>24.7</v>
      </c>
      <c r="X56" s="12">
        <v>24.2</v>
      </c>
      <c r="Y56" s="12">
        <v>42</v>
      </c>
      <c r="Z56" s="12">
        <v>50.9</v>
      </c>
      <c r="AA56" s="12">
        <v>66.599999999999994</v>
      </c>
      <c r="AB56" s="12">
        <v>64.400000000000006</v>
      </c>
      <c r="AC56" s="12">
        <v>78.599999999999994</v>
      </c>
      <c r="AD56" s="12">
        <v>27.6</v>
      </c>
      <c r="AE56" s="12">
        <v>70.900000000000006</v>
      </c>
      <c r="AF56" s="12">
        <v>60.8</v>
      </c>
      <c r="AG56" s="12"/>
      <c r="AH56" s="12"/>
      <c r="AI56" s="10">
        <v>175478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27.4</v>
      </c>
      <c r="C57" s="12">
        <v>23.9</v>
      </c>
      <c r="D57" s="12">
        <v>36.4</v>
      </c>
      <c r="E57" s="12">
        <v>14.8</v>
      </c>
      <c r="F57" s="12">
        <v>26.2</v>
      </c>
      <c r="G57" s="12">
        <v>36</v>
      </c>
      <c r="H57" s="12">
        <v>39.5</v>
      </c>
      <c r="I57" s="12">
        <v>22.8</v>
      </c>
      <c r="J57" s="12">
        <v>27.2</v>
      </c>
      <c r="K57" s="12">
        <v>7.2</v>
      </c>
      <c r="L57" s="12">
        <v>25.9</v>
      </c>
      <c r="M57" s="12">
        <v>43</v>
      </c>
      <c r="N57" s="12">
        <v>42.5</v>
      </c>
      <c r="O57" s="12">
        <v>42.7</v>
      </c>
      <c r="P57" s="12">
        <v>43.4</v>
      </c>
      <c r="Q57" s="12">
        <v>25.1</v>
      </c>
      <c r="R57" s="12">
        <v>29.3</v>
      </c>
      <c r="S57" s="12">
        <v>19.5</v>
      </c>
      <c r="T57" s="12">
        <v>23.1</v>
      </c>
      <c r="U57" s="12">
        <v>11.6</v>
      </c>
      <c r="V57" s="12">
        <v>26.2</v>
      </c>
      <c r="W57" s="12">
        <v>12.6</v>
      </c>
      <c r="X57" s="12">
        <v>11.9</v>
      </c>
      <c r="Y57" s="12">
        <v>24</v>
      </c>
      <c r="Z57" s="12">
        <v>28.2</v>
      </c>
      <c r="AA57" s="12">
        <v>35.5</v>
      </c>
      <c r="AB57" s="12">
        <v>34.9</v>
      </c>
      <c r="AC57" s="12">
        <v>46.4</v>
      </c>
      <c r="AD57" s="12">
        <v>14.2</v>
      </c>
      <c r="AE57" s="12">
        <v>36.5</v>
      </c>
      <c r="AF57" s="12">
        <v>37.9</v>
      </c>
      <c r="AG57" s="12"/>
      <c r="AH57" s="12"/>
      <c r="AI57" s="10">
        <v>92092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'Apr15'!AF3</f>
        <v>48.893999999999998</v>
      </c>
      <c r="C3" s="12">
        <v>13.987</v>
      </c>
      <c r="D3" s="12">
        <v>46.948</v>
      </c>
      <c r="E3" s="12">
        <v>43.67</v>
      </c>
      <c r="F3" s="12">
        <v>52.576000000000001</v>
      </c>
      <c r="G3" s="12">
        <v>49.018000000000001</v>
      </c>
      <c r="H3" s="12">
        <v>53</v>
      </c>
      <c r="I3" s="12">
        <v>47.631</v>
      </c>
      <c r="J3" s="12">
        <v>52.994999999999997</v>
      </c>
      <c r="K3" s="12">
        <v>51.951999999999998</v>
      </c>
      <c r="L3" s="12">
        <v>47.540999999999997</v>
      </c>
      <c r="M3" s="12">
        <v>46.52</v>
      </c>
      <c r="N3" s="12">
        <v>44.972999999999999</v>
      </c>
      <c r="O3" s="12">
        <v>50.859000000000002</v>
      </c>
      <c r="P3" s="12">
        <v>52.572000000000003</v>
      </c>
      <c r="Q3" s="12">
        <v>20.558</v>
      </c>
      <c r="R3" s="12">
        <v>52.875999999999998</v>
      </c>
      <c r="S3" s="12">
        <v>52.747</v>
      </c>
      <c r="T3" s="12">
        <v>44.457999999999998</v>
      </c>
      <c r="U3" s="12">
        <v>24.646999999999998</v>
      </c>
      <c r="V3" s="12">
        <v>18.600000000000001</v>
      </c>
      <c r="W3" s="12">
        <v>45.185000000000002</v>
      </c>
      <c r="X3" s="12">
        <v>52.951999999999998</v>
      </c>
      <c r="Y3" s="12">
        <v>45.295999999999999</v>
      </c>
      <c r="Z3" s="12">
        <v>52.933</v>
      </c>
      <c r="AA3" s="12">
        <v>52.981999999999999</v>
      </c>
      <c r="AB3" s="12">
        <v>52.956000000000003</v>
      </c>
      <c r="AC3" s="12">
        <v>52.997</v>
      </c>
      <c r="AD3" s="12">
        <v>46.185000000000002</v>
      </c>
      <c r="AE3" s="12">
        <v>51.546999999999997</v>
      </c>
      <c r="AF3" s="12">
        <v>53</v>
      </c>
      <c r="AG3" s="12">
        <v>52.527999999999999</v>
      </c>
      <c r="AH3" s="12"/>
      <c r="AI3" s="12"/>
    </row>
    <row r="4" spans="1:40" s="6" customFormat="1" x14ac:dyDescent="0.25">
      <c r="A4" s="13" t="s">
        <v>4</v>
      </c>
      <c r="B4" s="12">
        <f>'Apr15'!AF4</f>
        <v>264</v>
      </c>
      <c r="C4" s="6">
        <f t="shared" ref="C4:H4" si="0">SUM(C54:C57)</f>
        <v>58.1</v>
      </c>
      <c r="D4" s="6">
        <f t="shared" si="0"/>
        <v>158.70000000000002</v>
      </c>
      <c r="E4" s="6">
        <f t="shared" si="0"/>
        <v>141.80000000000001</v>
      </c>
      <c r="F4" s="6">
        <f t="shared" si="0"/>
        <v>177</v>
      </c>
      <c r="G4" s="6">
        <f t="shared" si="0"/>
        <v>139.80000000000001</v>
      </c>
      <c r="H4" s="6">
        <f t="shared" si="0"/>
        <v>280.5</v>
      </c>
      <c r="I4" s="6">
        <f t="shared" ref="I4:O4" si="1">SUM(I54:I57)</f>
        <v>327.39999999999998</v>
      </c>
      <c r="J4" s="6">
        <f t="shared" si="1"/>
        <v>186.7</v>
      </c>
      <c r="K4" s="6">
        <f t="shared" si="1"/>
        <v>255.79999999999998</v>
      </c>
      <c r="L4" s="6">
        <f t="shared" si="1"/>
        <v>349.3</v>
      </c>
      <c r="M4" s="6">
        <f t="shared" si="1"/>
        <v>335.5</v>
      </c>
      <c r="N4" s="6">
        <f t="shared" si="1"/>
        <v>321.20000000000005</v>
      </c>
      <c r="O4" s="6">
        <f t="shared" si="1"/>
        <v>301.3</v>
      </c>
      <c r="P4" s="6">
        <f t="shared" ref="P4:U4" si="2">SUM(P54:P57)</f>
        <v>259.09999999999997</v>
      </c>
      <c r="Q4" s="6">
        <f t="shared" si="2"/>
        <v>56.7</v>
      </c>
      <c r="R4" s="6">
        <f t="shared" si="2"/>
        <v>276.10000000000002</v>
      </c>
      <c r="S4" s="6">
        <f t="shared" si="2"/>
        <v>299.7</v>
      </c>
      <c r="T4" s="6">
        <f t="shared" si="2"/>
        <v>359.2</v>
      </c>
      <c r="U4" s="6">
        <f t="shared" si="2"/>
        <v>67.599999999999994</v>
      </c>
      <c r="V4" s="6">
        <f t="shared" ref="V4:AA4" si="3">SUM(V54:V57)</f>
        <v>79.5</v>
      </c>
      <c r="W4" s="6">
        <f t="shared" si="3"/>
        <v>88.7</v>
      </c>
      <c r="X4" s="6">
        <f t="shared" si="3"/>
        <v>297.5</v>
      </c>
      <c r="Y4" s="6">
        <f t="shared" si="3"/>
        <v>244.6</v>
      </c>
      <c r="Z4" s="6">
        <f t="shared" si="3"/>
        <v>240.20000000000002</v>
      </c>
      <c r="AA4" s="6">
        <f t="shared" si="3"/>
        <v>171.1</v>
      </c>
      <c r="AB4" s="6">
        <f t="shared" ref="AB4:AG4" si="4">SUM(AB54:AB57)</f>
        <v>141.9</v>
      </c>
      <c r="AC4" s="6">
        <f t="shared" si="4"/>
        <v>362.40000000000003</v>
      </c>
      <c r="AD4" s="6">
        <f t="shared" si="4"/>
        <v>373.5</v>
      </c>
      <c r="AE4" s="6">
        <f t="shared" si="4"/>
        <v>368.59999999999997</v>
      </c>
      <c r="AF4" s="6">
        <f t="shared" si="4"/>
        <v>313.3</v>
      </c>
      <c r="AG4" s="6">
        <f t="shared" si="4"/>
        <v>325.2</v>
      </c>
      <c r="AI4" s="9">
        <f>SUM(C4:AG4)</f>
        <v>7358</v>
      </c>
      <c r="AJ4" s="14">
        <f>AVERAGE(C4:AG4)</f>
        <v>237.35483870967741</v>
      </c>
      <c r="AK4" s="15"/>
    </row>
    <row r="5" spans="1:40" x14ac:dyDescent="0.25">
      <c r="A5" s="11" t="s">
        <v>29</v>
      </c>
      <c r="B5" s="10">
        <f>'Apr15'!AF5</f>
        <v>97561</v>
      </c>
      <c r="C5" s="10">
        <v>97620</v>
      </c>
      <c r="D5" s="10">
        <v>97778</v>
      </c>
      <c r="E5" s="10">
        <v>97921</v>
      </c>
      <c r="F5" s="10">
        <v>98097</v>
      </c>
      <c r="G5" s="10">
        <v>98237</v>
      </c>
      <c r="H5" s="10">
        <v>98519</v>
      </c>
      <c r="I5" s="10">
        <v>98846</v>
      </c>
      <c r="J5" s="10">
        <v>99032</v>
      </c>
      <c r="K5" s="10">
        <v>99288</v>
      </c>
      <c r="L5" s="10">
        <v>99639</v>
      </c>
      <c r="M5" s="10">
        <v>99974</v>
      </c>
      <c r="N5" s="10">
        <v>100295</v>
      </c>
      <c r="O5" s="10">
        <v>100596</v>
      </c>
      <c r="P5" s="10">
        <v>100856</v>
      </c>
      <c r="Q5" s="10">
        <v>100914</v>
      </c>
      <c r="R5" s="10">
        <v>101190</v>
      </c>
      <c r="S5" s="10">
        <v>101489</v>
      </c>
      <c r="T5" s="10">
        <v>101848</v>
      </c>
      <c r="U5" s="10">
        <v>101916</v>
      </c>
      <c r="V5" s="10">
        <v>101997</v>
      </c>
      <c r="W5" s="10">
        <v>102084</v>
      </c>
      <c r="X5" s="10">
        <v>102382</v>
      </c>
      <c r="Y5" s="10">
        <v>102627</v>
      </c>
      <c r="Z5" s="10">
        <v>102869</v>
      </c>
      <c r="AA5" s="10">
        <v>103039</v>
      </c>
      <c r="AB5" s="10">
        <v>103182</v>
      </c>
      <c r="AC5" s="10">
        <v>103545</v>
      </c>
      <c r="AD5" s="10">
        <v>103917</v>
      </c>
      <c r="AE5" s="10">
        <v>104287</v>
      </c>
      <c r="AF5" s="10">
        <v>104600</v>
      </c>
      <c r="AG5" s="10">
        <v>104925</v>
      </c>
      <c r="AI5" s="10">
        <f>MAX(C5:AG5)-B5</f>
        <v>7364</v>
      </c>
    </row>
    <row r="6" spans="1:40" s="19" customFormat="1" x14ac:dyDescent="0.25">
      <c r="A6" s="11" t="s">
        <v>27</v>
      </c>
      <c r="B6" s="10">
        <f>'Apr15'!AF6</f>
        <v>83559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>
        <f>SUM(AI54:AI56)</f>
        <v>89825</v>
      </c>
      <c r="AI6" s="10">
        <f>MAX(C6:AG6)-B6</f>
        <v>6266</v>
      </c>
      <c r="AJ6" s="20"/>
    </row>
    <row r="7" spans="1:40" x14ac:dyDescent="0.25">
      <c r="A7" s="18" t="s">
        <v>37</v>
      </c>
      <c r="B7" s="10">
        <f>'Apr15'!AF7</f>
        <v>14002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AI57</f>
        <v>15100</v>
      </c>
      <c r="AI7" s="10">
        <f>MAX(C7:AG7)-B7</f>
        <v>1098</v>
      </c>
      <c r="AJ7" s="16"/>
    </row>
    <row r="8" spans="1:40" x14ac:dyDescent="0.25">
      <c r="B8" s="29"/>
      <c r="O8" s="10"/>
      <c r="AG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16.7</v>
      </c>
      <c r="D54" s="12">
        <v>44.6</v>
      </c>
      <c r="E54" s="12">
        <v>42.5</v>
      </c>
      <c r="F54" s="12">
        <v>51.9</v>
      </c>
      <c r="G54" s="12">
        <v>40</v>
      </c>
      <c r="H54" s="12">
        <v>82.8</v>
      </c>
      <c r="I54" s="12">
        <v>93</v>
      </c>
      <c r="J54" s="12">
        <v>50.7</v>
      </c>
      <c r="K54" s="12">
        <v>76.599999999999994</v>
      </c>
      <c r="L54" s="12">
        <v>102.2</v>
      </c>
      <c r="M54" s="12">
        <v>98.2</v>
      </c>
      <c r="N54" s="12">
        <v>93.1</v>
      </c>
      <c r="O54" s="12">
        <v>86.8</v>
      </c>
      <c r="P54" s="12">
        <v>73.3</v>
      </c>
      <c r="Q54" s="12">
        <v>16.399999999999999</v>
      </c>
      <c r="R54" s="12">
        <v>80.7</v>
      </c>
      <c r="S54" s="12">
        <v>89.7</v>
      </c>
      <c r="T54" s="12">
        <v>104.8</v>
      </c>
      <c r="U54" s="12">
        <v>19.600000000000001</v>
      </c>
      <c r="V54" s="12">
        <v>23.1</v>
      </c>
      <c r="W54" s="12">
        <v>25.8</v>
      </c>
      <c r="X54" s="12">
        <v>85.4</v>
      </c>
      <c r="Y54" s="12">
        <v>71.900000000000006</v>
      </c>
      <c r="Z54" s="12">
        <v>66.3</v>
      </c>
      <c r="AA54" s="12">
        <v>48.8</v>
      </c>
      <c r="AB54" s="12">
        <v>41.2</v>
      </c>
      <c r="AC54" s="12">
        <v>106.4</v>
      </c>
      <c r="AD54" s="12">
        <v>109</v>
      </c>
      <c r="AE54" s="12">
        <v>108.8</v>
      </c>
      <c r="AF54" s="12">
        <v>91.8</v>
      </c>
      <c r="AG54" s="12">
        <v>95.1</v>
      </c>
      <c r="AH54" s="12"/>
      <c r="AI54" s="10">
        <v>30848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16.5</v>
      </c>
      <c r="D55" s="12">
        <v>44.2</v>
      </c>
      <c r="E55" s="12">
        <v>41.5</v>
      </c>
      <c r="F55" s="12">
        <v>51.5</v>
      </c>
      <c r="G55" s="12">
        <v>39.799999999999997</v>
      </c>
      <c r="H55" s="12">
        <v>81.7</v>
      </c>
      <c r="I55" s="12">
        <v>93</v>
      </c>
      <c r="J55" s="12">
        <v>50.5</v>
      </c>
      <c r="K55" s="12">
        <v>73.8</v>
      </c>
      <c r="L55" s="12">
        <v>100.2</v>
      </c>
      <c r="M55" s="12">
        <v>96.3</v>
      </c>
      <c r="N55" s="12">
        <v>92.2</v>
      </c>
      <c r="O55" s="12">
        <v>85.8</v>
      </c>
      <c r="P55" s="12">
        <v>72.599999999999994</v>
      </c>
      <c r="Q55" s="12">
        <v>16.100000000000001</v>
      </c>
      <c r="R55" s="12">
        <v>79.400000000000006</v>
      </c>
      <c r="S55" s="12">
        <v>88.2</v>
      </c>
      <c r="T55" s="12">
        <v>103.5</v>
      </c>
      <c r="U55" s="12">
        <v>19.2</v>
      </c>
      <c r="V55" s="12">
        <v>22.6</v>
      </c>
      <c r="W55" s="12">
        <v>25.3</v>
      </c>
      <c r="X55" s="12">
        <v>85.1</v>
      </c>
      <c r="Y55" s="12">
        <v>69.8</v>
      </c>
      <c r="Z55" s="12">
        <v>66.3</v>
      </c>
      <c r="AA55" s="12">
        <v>48.4</v>
      </c>
      <c r="AB55" s="12">
        <v>40.700000000000003</v>
      </c>
      <c r="AC55" s="12">
        <v>103.7</v>
      </c>
      <c r="AD55" s="12">
        <v>107.1</v>
      </c>
      <c r="AE55" s="12">
        <v>106.3</v>
      </c>
      <c r="AF55" s="12">
        <v>90.4</v>
      </c>
      <c r="AG55" s="12">
        <v>92.5</v>
      </c>
      <c r="AH55" s="12"/>
      <c r="AI55" s="10">
        <v>30258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16.399999999999999</v>
      </c>
      <c r="D56" s="12">
        <v>43.9</v>
      </c>
      <c r="E56" s="12">
        <v>39</v>
      </c>
      <c r="F56" s="12">
        <v>49.6</v>
      </c>
      <c r="G56" s="12">
        <v>39.200000000000003</v>
      </c>
      <c r="H56" s="12">
        <v>76.5</v>
      </c>
      <c r="I56" s="12">
        <v>90.5</v>
      </c>
      <c r="J56" s="12">
        <v>50.7</v>
      </c>
      <c r="K56" s="12">
        <v>68.400000000000006</v>
      </c>
      <c r="L56" s="12">
        <v>94.3</v>
      </c>
      <c r="M56" s="12">
        <v>91.2</v>
      </c>
      <c r="N56" s="12">
        <v>87.8</v>
      </c>
      <c r="O56" s="12">
        <v>82.5</v>
      </c>
      <c r="P56" s="12">
        <v>72.3</v>
      </c>
      <c r="Q56" s="12">
        <v>15.9</v>
      </c>
      <c r="R56" s="12">
        <v>76.7</v>
      </c>
      <c r="S56" s="12">
        <v>81.599999999999994</v>
      </c>
      <c r="T56" s="12">
        <v>97</v>
      </c>
      <c r="U56" s="12">
        <v>19</v>
      </c>
      <c r="V56" s="12">
        <v>22.3</v>
      </c>
      <c r="W56" s="12">
        <v>24.9</v>
      </c>
      <c r="X56" s="12">
        <v>81.8</v>
      </c>
      <c r="Y56" s="12">
        <v>67</v>
      </c>
      <c r="Z56" s="12">
        <v>66.7</v>
      </c>
      <c r="AA56" s="12">
        <v>48</v>
      </c>
      <c r="AB56" s="12">
        <v>39.9</v>
      </c>
      <c r="AC56" s="12">
        <v>98.5</v>
      </c>
      <c r="AD56" s="12">
        <v>101.7</v>
      </c>
      <c r="AE56" s="12">
        <v>101.1</v>
      </c>
      <c r="AF56" s="12">
        <v>86.8</v>
      </c>
      <c r="AG56" s="12">
        <v>88.3</v>
      </c>
      <c r="AH56" s="12"/>
      <c r="AI56" s="10">
        <v>28719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8.5</v>
      </c>
      <c r="D57" s="12">
        <v>26</v>
      </c>
      <c r="E57" s="12">
        <v>18.8</v>
      </c>
      <c r="F57" s="12">
        <v>24</v>
      </c>
      <c r="G57" s="12">
        <v>20.8</v>
      </c>
      <c r="H57" s="12">
        <v>39.5</v>
      </c>
      <c r="I57" s="12">
        <v>50.9</v>
      </c>
      <c r="J57" s="12">
        <v>34.799999999999997</v>
      </c>
      <c r="K57" s="12">
        <v>37</v>
      </c>
      <c r="L57" s="12">
        <v>52.6</v>
      </c>
      <c r="M57" s="12">
        <v>49.8</v>
      </c>
      <c r="N57" s="12">
        <v>48.1</v>
      </c>
      <c r="O57" s="12">
        <v>46.2</v>
      </c>
      <c r="P57" s="12">
        <v>40.9</v>
      </c>
      <c r="Q57" s="12">
        <v>8.3000000000000007</v>
      </c>
      <c r="R57" s="12">
        <v>39.299999999999997</v>
      </c>
      <c r="S57" s="12">
        <v>40.200000000000003</v>
      </c>
      <c r="T57" s="12">
        <v>53.9</v>
      </c>
      <c r="U57" s="12">
        <v>9.8000000000000007</v>
      </c>
      <c r="V57" s="12">
        <v>11.5</v>
      </c>
      <c r="W57" s="12">
        <v>12.7</v>
      </c>
      <c r="X57" s="12">
        <v>45.2</v>
      </c>
      <c r="Y57" s="12">
        <v>35.9</v>
      </c>
      <c r="Z57" s="12">
        <v>40.9</v>
      </c>
      <c r="AA57" s="12">
        <v>25.9</v>
      </c>
      <c r="AB57" s="12">
        <v>20.100000000000001</v>
      </c>
      <c r="AC57" s="12">
        <v>53.8</v>
      </c>
      <c r="AD57" s="12">
        <v>55.7</v>
      </c>
      <c r="AE57" s="12">
        <v>52.4</v>
      </c>
      <c r="AF57" s="12">
        <v>44.3</v>
      </c>
      <c r="AG57" s="12">
        <v>49.3</v>
      </c>
      <c r="AH57" s="12"/>
      <c r="AI57" s="10">
        <v>15100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505" priority="1" stopIfTrue="1" operator="greaterThan">
      <formula>300</formula>
    </cfRule>
    <cfRule type="cellIs" dxfId="4504" priority="2" stopIfTrue="1" operator="between">
      <formula>150</formula>
      <formula>250</formula>
    </cfRule>
    <cfRule type="cellIs" dxfId="4503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39.5</v>
      </c>
      <c r="C3" s="12">
        <v>44.3</v>
      </c>
      <c r="D3" s="12">
        <v>14.3</v>
      </c>
      <c r="E3" s="12">
        <v>52.8</v>
      </c>
      <c r="F3" s="12">
        <v>53.2</v>
      </c>
      <c r="G3" s="12">
        <v>53.2</v>
      </c>
      <c r="H3" s="12">
        <v>68.599999999999994</v>
      </c>
      <c r="I3" s="12">
        <v>12.9</v>
      </c>
      <c r="J3" s="12">
        <v>51.6</v>
      </c>
      <c r="K3" s="12">
        <v>53.1</v>
      </c>
      <c r="L3" s="12">
        <v>40.299999999999997</v>
      </c>
      <c r="M3" s="12">
        <v>47.4</v>
      </c>
      <c r="N3" s="12">
        <v>50.4</v>
      </c>
      <c r="O3" s="12">
        <v>52.2</v>
      </c>
      <c r="P3" s="12">
        <v>46.5</v>
      </c>
      <c r="Q3" s="12">
        <v>52.4</v>
      </c>
      <c r="R3" s="12">
        <v>37.6</v>
      </c>
      <c r="S3" s="12">
        <v>53</v>
      </c>
      <c r="T3" s="12">
        <v>53.5</v>
      </c>
      <c r="U3" s="12">
        <v>53.6</v>
      </c>
      <c r="V3" s="12">
        <v>51.1</v>
      </c>
      <c r="W3" s="12">
        <v>53.9</v>
      </c>
      <c r="X3" s="12">
        <v>53.4</v>
      </c>
      <c r="Y3" s="12">
        <v>48.5</v>
      </c>
      <c r="Z3" s="12">
        <v>53.4</v>
      </c>
      <c r="AA3" s="12">
        <v>53.4</v>
      </c>
      <c r="AB3" s="12">
        <v>44.6</v>
      </c>
      <c r="AC3" s="12">
        <v>51.1</v>
      </c>
      <c r="AD3" s="12">
        <v>50.9</v>
      </c>
      <c r="AE3" s="12">
        <v>46.1</v>
      </c>
      <c r="AF3" s="12">
        <v>53.5</v>
      </c>
      <c r="AG3" s="12">
        <v>23.1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206.79999999999998</v>
      </c>
      <c r="C4" s="28">
        <f t="shared" ref="C4:AG4" si="1">SUM(C54:C57)</f>
        <v>179.20000000000002</v>
      </c>
      <c r="D4" s="28">
        <f t="shared" si="1"/>
        <v>67.2</v>
      </c>
      <c r="E4" s="28">
        <f t="shared" si="1"/>
        <v>117</v>
      </c>
      <c r="F4" s="28">
        <f t="shared" si="1"/>
        <v>261.89999999999998</v>
      </c>
      <c r="G4" s="28">
        <f t="shared" si="1"/>
        <v>199.8</v>
      </c>
      <c r="H4" s="28">
        <f t="shared" si="1"/>
        <v>68.599999999999994</v>
      </c>
      <c r="I4" s="28">
        <f t="shared" si="1"/>
        <v>74.2</v>
      </c>
      <c r="J4" s="28">
        <f t="shared" si="1"/>
        <v>109.9</v>
      </c>
      <c r="K4" s="28">
        <f t="shared" si="1"/>
        <v>169</v>
      </c>
      <c r="L4" s="28">
        <f t="shared" si="1"/>
        <v>313.10000000000002</v>
      </c>
      <c r="M4" s="28">
        <f t="shared" si="1"/>
        <v>297.39999999999998</v>
      </c>
      <c r="N4" s="28">
        <f t="shared" si="1"/>
        <v>201.3</v>
      </c>
      <c r="O4" s="28">
        <f t="shared" si="1"/>
        <v>194.20000000000002</v>
      </c>
      <c r="P4" s="28">
        <f t="shared" si="1"/>
        <v>241.9</v>
      </c>
      <c r="Q4" s="28">
        <f t="shared" si="1"/>
        <v>163.5</v>
      </c>
      <c r="R4" s="28">
        <f t="shared" si="1"/>
        <v>105.1</v>
      </c>
      <c r="S4" s="28">
        <f t="shared" si="1"/>
        <v>276</v>
      </c>
      <c r="T4" s="28">
        <f t="shared" si="1"/>
        <v>192.89999999999998</v>
      </c>
      <c r="U4" s="28">
        <f t="shared" si="1"/>
        <v>194.20000000000002</v>
      </c>
      <c r="V4" s="28">
        <f t="shared" si="1"/>
        <v>231.8</v>
      </c>
      <c r="W4" s="28">
        <f t="shared" si="1"/>
        <v>162.79999999999998</v>
      </c>
      <c r="X4" s="28">
        <f t="shared" si="1"/>
        <v>190.3</v>
      </c>
      <c r="Y4" s="28">
        <f t="shared" si="1"/>
        <v>146.20000000000002</v>
      </c>
      <c r="Z4" s="28">
        <f t="shared" si="1"/>
        <v>225.5</v>
      </c>
      <c r="AA4" s="28">
        <f t="shared" si="1"/>
        <v>249.8</v>
      </c>
      <c r="AB4" s="28">
        <f t="shared" si="1"/>
        <v>183.6</v>
      </c>
      <c r="AC4" s="28">
        <f t="shared" si="1"/>
        <v>99.2</v>
      </c>
      <c r="AD4" s="28">
        <f t="shared" si="1"/>
        <v>294.00000000000006</v>
      </c>
      <c r="AE4" s="28">
        <f t="shared" si="1"/>
        <v>168</v>
      </c>
      <c r="AF4" s="28">
        <f t="shared" si="1"/>
        <v>163.9</v>
      </c>
      <c r="AG4" s="28">
        <f t="shared" si="1"/>
        <v>85.699999999999989</v>
      </c>
      <c r="AI4" s="9">
        <f>SUM(C4:AG4)</f>
        <v>5627.2000000000007</v>
      </c>
      <c r="AJ4" s="14">
        <f>AVERAGE(C4:AG4)</f>
        <v>181.52258064516133</v>
      </c>
      <c r="AK4" s="15"/>
    </row>
    <row r="5" spans="1:40" x14ac:dyDescent="0.25">
      <c r="A5" s="11" t="s">
        <v>29</v>
      </c>
      <c r="B5" s="10">
        <f t="shared" ref="B5" si="2">$A53+B6</f>
        <v>638658</v>
      </c>
      <c r="C5" s="10">
        <f t="shared" ref="C5:AG5" si="3">$A53+C6</f>
        <v>638836</v>
      </c>
      <c r="D5" s="10">
        <f t="shared" si="3"/>
        <v>638903</v>
      </c>
      <c r="E5" s="10">
        <f t="shared" si="3"/>
        <v>639020</v>
      </c>
      <c r="F5" s="10">
        <f t="shared" si="3"/>
        <v>639283</v>
      </c>
      <c r="G5" s="10">
        <f t="shared" si="3"/>
        <v>639482</v>
      </c>
      <c r="H5" s="10">
        <f t="shared" si="3"/>
        <v>639551</v>
      </c>
      <c r="I5" s="10">
        <f t="shared" si="3"/>
        <v>639626</v>
      </c>
      <c r="J5" s="10">
        <f t="shared" si="3"/>
        <v>639736</v>
      </c>
      <c r="K5" s="10">
        <f t="shared" si="3"/>
        <v>639905</v>
      </c>
      <c r="L5" s="10">
        <f t="shared" si="3"/>
        <v>640219</v>
      </c>
      <c r="M5" s="10">
        <f t="shared" si="3"/>
        <v>640515</v>
      </c>
      <c r="N5" s="10">
        <f t="shared" si="3"/>
        <v>640718</v>
      </c>
      <c r="O5" s="10">
        <f t="shared" si="3"/>
        <v>640912</v>
      </c>
      <c r="P5" s="10">
        <f t="shared" si="3"/>
        <v>641154</v>
      </c>
      <c r="Q5" s="10">
        <f t="shared" si="3"/>
        <v>641318</v>
      </c>
      <c r="R5" s="10">
        <f t="shared" si="3"/>
        <v>641422</v>
      </c>
      <c r="S5" s="10">
        <f t="shared" si="3"/>
        <v>641698</v>
      </c>
      <c r="T5" s="10">
        <f t="shared" si="3"/>
        <v>641891</v>
      </c>
      <c r="U5" s="10">
        <f t="shared" si="3"/>
        <v>642086</v>
      </c>
      <c r="V5" s="10">
        <f t="shared" si="3"/>
        <v>642319</v>
      </c>
      <c r="W5" s="10">
        <f t="shared" si="3"/>
        <v>642481</v>
      </c>
      <c r="X5" s="10">
        <f t="shared" si="3"/>
        <v>642671</v>
      </c>
      <c r="Y5" s="10">
        <f t="shared" si="3"/>
        <v>642817</v>
      </c>
      <c r="Z5" s="10">
        <f t="shared" si="3"/>
        <v>643043</v>
      </c>
      <c r="AA5" s="10">
        <f t="shared" si="3"/>
        <v>643294</v>
      </c>
      <c r="AB5" s="10">
        <f t="shared" si="3"/>
        <v>643477</v>
      </c>
      <c r="AC5" s="10">
        <f t="shared" si="3"/>
        <v>643576</v>
      </c>
      <c r="AD5" s="10">
        <f t="shared" si="3"/>
        <v>643870</v>
      </c>
      <c r="AE5" s="10">
        <f t="shared" si="3"/>
        <v>644039</v>
      </c>
      <c r="AF5" s="10">
        <f t="shared" si="3"/>
        <v>644203</v>
      </c>
      <c r="AG5" s="10">
        <f t="shared" si="3"/>
        <v>644288</v>
      </c>
      <c r="AI5" s="10"/>
    </row>
    <row r="6" spans="1:40" s="19" customFormat="1" x14ac:dyDescent="0.25">
      <c r="B6" s="24">
        <v>596983</v>
      </c>
      <c r="C6" s="10">
        <v>597161</v>
      </c>
      <c r="D6" s="10">
        <v>597228</v>
      </c>
      <c r="E6" s="24">
        <v>597345</v>
      </c>
      <c r="F6" s="24">
        <v>597608</v>
      </c>
      <c r="G6" s="24">
        <v>597807</v>
      </c>
      <c r="H6" s="24">
        <v>597876</v>
      </c>
      <c r="I6" s="24">
        <v>597951</v>
      </c>
      <c r="J6" s="24">
        <v>598061</v>
      </c>
      <c r="K6" s="24">
        <v>598230</v>
      </c>
      <c r="L6" s="24">
        <v>598544</v>
      </c>
      <c r="M6" s="24">
        <v>598840</v>
      </c>
      <c r="N6" s="24">
        <v>599043</v>
      </c>
      <c r="O6" s="24">
        <v>599237</v>
      </c>
      <c r="P6" s="24">
        <v>599479</v>
      </c>
      <c r="Q6" s="24">
        <v>599643</v>
      </c>
      <c r="R6" s="24">
        <v>599747</v>
      </c>
      <c r="S6" s="24">
        <v>600023</v>
      </c>
      <c r="T6" s="24">
        <v>600216</v>
      </c>
      <c r="U6" s="24">
        <v>600411</v>
      </c>
      <c r="V6" s="24">
        <v>600644</v>
      </c>
      <c r="W6" s="24">
        <v>600806</v>
      </c>
      <c r="X6" s="24">
        <v>600996</v>
      </c>
      <c r="Y6" s="24">
        <v>601142</v>
      </c>
      <c r="Z6" s="24">
        <v>601368</v>
      </c>
      <c r="AA6" s="24">
        <v>601619</v>
      </c>
      <c r="AB6" s="30">
        <v>601802</v>
      </c>
      <c r="AC6" s="30">
        <v>601901</v>
      </c>
      <c r="AD6" s="30">
        <v>602195</v>
      </c>
      <c r="AE6" s="24">
        <v>602364</v>
      </c>
      <c r="AF6" s="24">
        <v>602528</v>
      </c>
      <c r="AG6" s="24">
        <v>602613</v>
      </c>
      <c r="AI6" s="10">
        <f>MAX(C6:AG6)-B6</f>
        <v>5630</v>
      </c>
      <c r="AJ6" s="20"/>
    </row>
    <row r="7" spans="1:40" x14ac:dyDescent="0.25">
      <c r="B7" s="31"/>
      <c r="C7" s="31">
        <f>SUM($C4:C4) - (C6-$B6)</f>
        <v>1.2000000000000171</v>
      </c>
      <c r="D7" s="31">
        <f>SUM($C4:D4) - (D6-$B6)</f>
        <v>1.4000000000000341</v>
      </c>
      <c r="E7" s="31">
        <f>SUM($C4:E4) - (E6-$B6)</f>
        <v>1.4000000000000341</v>
      </c>
      <c r="F7" s="31">
        <f>SUM($C4:F4) - (F6-$B6)</f>
        <v>0.29999999999995453</v>
      </c>
      <c r="G7" s="31">
        <f>SUM($C4:G4) - (G6-$B6)</f>
        <v>1.0999999999999091</v>
      </c>
      <c r="H7" s="31">
        <f>SUM($C4:H4) - (H6-$B6)</f>
        <v>0.69999999999993179</v>
      </c>
      <c r="I7" s="31">
        <f>SUM($C4:I4) - (I6-$B6)</f>
        <v>-0.10000000000002274</v>
      </c>
      <c r="J7" s="31">
        <f>SUM($C4:J4) - (J6-$B6)</f>
        <v>-0.20000000000004547</v>
      </c>
      <c r="K7" s="31">
        <f>SUM($C4:K4) - (K6-$B6)</f>
        <v>-0.20000000000004547</v>
      </c>
      <c r="L7" s="31">
        <f>SUM($C4:L4) - (L6-$B6)</f>
        <v>-1.0999999999999091</v>
      </c>
      <c r="M7" s="31">
        <f>SUM($C4:M4) - (M6-$B6)</f>
        <v>0.3000000000001819</v>
      </c>
      <c r="N7" s="31">
        <f>SUM($C4:N4) - (N6-$B6)</f>
        <v>-1.3999999999996362</v>
      </c>
      <c r="O7" s="31">
        <f>SUM($C4:O4) - (O6-$B6)</f>
        <v>-1.1999999999998181</v>
      </c>
      <c r="P7" s="31">
        <f>SUM($C4:P4) - (P6-$B6)</f>
        <v>-1.2999999999997272</v>
      </c>
      <c r="Q7" s="31">
        <f>SUM($C4:Q4) - (Q6-$B6)</f>
        <v>-1.7999999999997272</v>
      </c>
      <c r="R7" s="31">
        <f>SUM($C4:R4) - (R6-$B6)</f>
        <v>-0.6999999999998181</v>
      </c>
      <c r="S7" s="31">
        <f>SUM($C4:S4) - (S6-$B6)</f>
        <v>-0.6999999999998181</v>
      </c>
      <c r="T7" s="31">
        <f>SUM($C4:T4) - (T6-$B6)</f>
        <v>-0.79999999999972715</v>
      </c>
      <c r="U7" s="31">
        <f>SUM($C4:U4) - (U6-$B6)</f>
        <v>-1.5999999999999091</v>
      </c>
      <c r="V7" s="31">
        <f>SUM($C4:V4) - (V6-$B6)</f>
        <v>-2.7999999999997272</v>
      </c>
      <c r="W7" s="31">
        <f>SUM($C4:W4) - (W6-$B6)</f>
        <v>-1.9999999999995453</v>
      </c>
      <c r="X7" s="31">
        <f>SUM($C4:X4) - (X6-$B6)</f>
        <v>-1.6999999999993634</v>
      </c>
      <c r="Y7" s="31">
        <f>SUM($C4:Y4) - (Y6-$B6)</f>
        <v>-1.4999999999990905</v>
      </c>
      <c r="Z7" s="31">
        <f>SUM($C4:Z4) - (Z6-$B6)</f>
        <v>-1.9999999999990905</v>
      </c>
      <c r="AA7" s="31">
        <f>SUM($C4:AA4) - (AA6-$B6)</f>
        <v>-3.1999999999989086</v>
      </c>
      <c r="AB7" s="31">
        <f>SUM($C4:AB4) - (AB6-$B6)</f>
        <v>-2.5999999999985448</v>
      </c>
      <c r="AC7" s="31">
        <f>SUM($C4:AC4) - (AC6-$B6)</f>
        <v>-2.3999999999987267</v>
      </c>
      <c r="AD7" s="31">
        <f>SUM($C4:AD4) - (AD6-$B6)</f>
        <v>-2.3999999999987267</v>
      </c>
      <c r="AE7" s="31">
        <f>SUM($C4:AE4) - (AE6-$B6)</f>
        <v>-3.3999999999987267</v>
      </c>
      <c r="AF7" s="31">
        <f>SUM($C4:AF4) - (AF6-$B6)</f>
        <v>-3.4999999999990905</v>
      </c>
      <c r="AG7" s="31">
        <f>SUM($C4:AG4) - (AG6-$B6)</f>
        <v>-2.7999999999992724</v>
      </c>
      <c r="AI7" s="10"/>
      <c r="AJ7" s="16"/>
    </row>
    <row r="8" spans="1:40" x14ac:dyDescent="0.25">
      <c r="A8" s="11" t="s">
        <v>27</v>
      </c>
      <c r="B8">
        <v>546565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551294</v>
      </c>
      <c r="AI8" s="10">
        <f>MAX(C8:AG8)-B8</f>
        <v>4729</v>
      </c>
    </row>
    <row r="9" spans="1:40" x14ac:dyDescent="0.25">
      <c r="A9" s="18" t="s">
        <v>37</v>
      </c>
      <c r="B9">
        <v>92092</v>
      </c>
      <c r="AG9" s="10">
        <f>AI57</f>
        <v>92995</v>
      </c>
      <c r="AI9" s="10">
        <f>MAX(C9:AG9)-B9</f>
        <v>903</v>
      </c>
    </row>
    <row r="10" spans="1:40" x14ac:dyDescent="0.25">
      <c r="AI10" s="10">
        <f>SUM(AI8:AI9)</f>
        <v>5632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57.3</v>
      </c>
      <c r="C54" s="12">
        <v>50.3</v>
      </c>
      <c r="D54" s="12">
        <v>18.3</v>
      </c>
      <c r="E54" s="12">
        <v>33.299999999999997</v>
      </c>
      <c r="F54" s="12">
        <v>77.5</v>
      </c>
      <c r="G54" s="12">
        <v>59.2</v>
      </c>
      <c r="H54" s="12">
        <v>18.899999999999999</v>
      </c>
      <c r="I54" s="12">
        <v>20.5</v>
      </c>
      <c r="J54" s="12">
        <v>30.9</v>
      </c>
      <c r="K54" s="12">
        <v>49.2</v>
      </c>
      <c r="L54" s="12">
        <v>92.5</v>
      </c>
      <c r="M54" s="12">
        <v>86.6</v>
      </c>
      <c r="N54" s="12">
        <v>57.4</v>
      </c>
      <c r="O54" s="12">
        <v>56.7</v>
      </c>
      <c r="P54" s="12">
        <v>67.400000000000006</v>
      </c>
      <c r="Q54" s="12">
        <v>47.8</v>
      </c>
      <c r="R54" s="12">
        <v>28.8</v>
      </c>
      <c r="S54" s="12">
        <v>85.5</v>
      </c>
      <c r="T54" s="12">
        <v>53.7</v>
      </c>
      <c r="U54" s="12">
        <v>55.5</v>
      </c>
      <c r="V54" s="12">
        <v>65.900000000000006</v>
      </c>
      <c r="W54" s="12">
        <v>49.7</v>
      </c>
      <c r="X54" s="12">
        <v>55.6</v>
      </c>
      <c r="Y54" s="12">
        <v>45</v>
      </c>
      <c r="Z54" s="12">
        <v>68.400000000000006</v>
      </c>
      <c r="AA54" s="12">
        <v>74.5</v>
      </c>
      <c r="AB54" s="12">
        <v>51.1</v>
      </c>
      <c r="AC54" s="12">
        <v>27.6</v>
      </c>
      <c r="AD54" s="12">
        <v>90.2</v>
      </c>
      <c r="AE54" s="12">
        <v>48.2</v>
      </c>
      <c r="AF54" s="12">
        <v>47.4</v>
      </c>
      <c r="AG54" s="12">
        <v>24.1</v>
      </c>
      <c r="AH54" s="12"/>
      <c r="AI54" s="10">
        <v>147402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50.8</v>
      </c>
      <c r="C55" s="12">
        <v>44.8</v>
      </c>
      <c r="D55" s="12">
        <v>17.399999999999999</v>
      </c>
      <c r="E55" s="12">
        <v>30.1</v>
      </c>
      <c r="F55" s="12">
        <v>67.7</v>
      </c>
      <c r="G55" s="12">
        <v>52.6</v>
      </c>
      <c r="H55" s="12">
        <v>17.899999999999999</v>
      </c>
      <c r="I55" s="12">
        <v>19.3</v>
      </c>
      <c r="J55" s="12">
        <v>28.1</v>
      </c>
      <c r="K55" s="12">
        <v>43.7</v>
      </c>
      <c r="L55" s="12">
        <v>79.599999999999994</v>
      </c>
      <c r="M55" s="12">
        <v>75.3</v>
      </c>
      <c r="N55" s="12">
        <v>50.5</v>
      </c>
      <c r="O55" s="12">
        <v>49.8</v>
      </c>
      <c r="P55" s="12">
        <v>59.4</v>
      </c>
      <c r="Q55" s="12">
        <v>42.6</v>
      </c>
      <c r="R55" s="12">
        <v>26.5</v>
      </c>
      <c r="S55" s="12">
        <v>72.900000000000006</v>
      </c>
      <c r="T55" s="12">
        <v>47.8</v>
      </c>
      <c r="U55" s="12">
        <v>48.2</v>
      </c>
      <c r="V55" s="12">
        <v>58.4</v>
      </c>
      <c r="W55" s="12">
        <v>43.4</v>
      </c>
      <c r="X55" s="12">
        <v>49.1</v>
      </c>
      <c r="Y55" s="12">
        <v>38.9</v>
      </c>
      <c r="Z55" s="12">
        <v>58.4</v>
      </c>
      <c r="AA55" s="12">
        <v>63.6</v>
      </c>
      <c r="AB55" s="12">
        <v>45.4</v>
      </c>
      <c r="AC55" s="12">
        <v>25.5</v>
      </c>
      <c r="AD55" s="12">
        <v>76.900000000000006</v>
      </c>
      <c r="AE55" s="12">
        <v>43</v>
      </c>
      <c r="AF55" s="12">
        <v>42.5</v>
      </c>
      <c r="AG55" s="12">
        <v>22.4</v>
      </c>
      <c r="AH55" s="12"/>
      <c r="AI55" s="10">
        <v>185091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60.8</v>
      </c>
      <c r="C56" s="12">
        <v>53.2</v>
      </c>
      <c r="D56" s="12">
        <v>20.2</v>
      </c>
      <c r="E56" s="12">
        <v>35.1</v>
      </c>
      <c r="F56" s="12">
        <v>75.5</v>
      </c>
      <c r="G56" s="12">
        <v>59.2</v>
      </c>
      <c r="H56" s="12">
        <v>21</v>
      </c>
      <c r="I56" s="12">
        <v>22.6</v>
      </c>
      <c r="J56" s="12">
        <v>33.200000000000003</v>
      </c>
      <c r="K56" s="12">
        <v>50.4</v>
      </c>
      <c r="L56" s="12">
        <v>90.2</v>
      </c>
      <c r="M56" s="12">
        <v>85.8</v>
      </c>
      <c r="N56" s="12">
        <v>58</v>
      </c>
      <c r="O56" s="12">
        <v>56.8</v>
      </c>
      <c r="P56" s="12">
        <v>71.099999999999994</v>
      </c>
      <c r="Q56" s="12">
        <v>49.1</v>
      </c>
      <c r="R56" s="12">
        <v>31.4</v>
      </c>
      <c r="S56" s="12">
        <v>78.7</v>
      </c>
      <c r="T56" s="12">
        <v>55.1</v>
      </c>
      <c r="U56" s="12">
        <v>55.6</v>
      </c>
      <c r="V56" s="12">
        <v>68.900000000000006</v>
      </c>
      <c r="W56" s="12">
        <v>47</v>
      </c>
      <c r="X56" s="12">
        <v>55.6</v>
      </c>
      <c r="Y56" s="12">
        <v>42.7</v>
      </c>
      <c r="Z56" s="12">
        <v>64.900000000000006</v>
      </c>
      <c r="AA56" s="12">
        <v>71.400000000000006</v>
      </c>
      <c r="AB56" s="12">
        <v>53.6</v>
      </c>
      <c r="AC56" s="12">
        <v>29.6</v>
      </c>
      <c r="AD56" s="12">
        <v>85.3</v>
      </c>
      <c r="AE56" s="12">
        <v>50.4</v>
      </c>
      <c r="AF56" s="12">
        <v>48.1</v>
      </c>
      <c r="AG56" s="12">
        <v>26.1</v>
      </c>
      <c r="AH56" s="12"/>
      <c r="AI56" s="10">
        <v>177126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37.9</v>
      </c>
      <c r="C57" s="12">
        <v>30.9</v>
      </c>
      <c r="D57" s="12">
        <v>11.3</v>
      </c>
      <c r="E57" s="12">
        <v>18.5</v>
      </c>
      <c r="F57" s="12">
        <v>41.2</v>
      </c>
      <c r="G57" s="12">
        <v>28.8</v>
      </c>
      <c r="H57" s="12">
        <v>10.8</v>
      </c>
      <c r="I57" s="12">
        <v>11.8</v>
      </c>
      <c r="J57" s="12">
        <v>17.7</v>
      </c>
      <c r="K57" s="12">
        <v>25.7</v>
      </c>
      <c r="L57" s="12">
        <v>50.8</v>
      </c>
      <c r="M57" s="12">
        <v>49.7</v>
      </c>
      <c r="N57" s="12">
        <v>35.4</v>
      </c>
      <c r="O57" s="12">
        <v>30.9</v>
      </c>
      <c r="P57" s="12">
        <v>44</v>
      </c>
      <c r="Q57" s="12">
        <v>24</v>
      </c>
      <c r="R57" s="12">
        <v>18.399999999999999</v>
      </c>
      <c r="S57" s="12">
        <v>38.9</v>
      </c>
      <c r="T57" s="12">
        <v>36.299999999999997</v>
      </c>
      <c r="U57" s="12">
        <v>34.9</v>
      </c>
      <c r="V57" s="12">
        <v>38.6</v>
      </c>
      <c r="W57" s="12">
        <v>22.7</v>
      </c>
      <c r="X57" s="12">
        <v>30</v>
      </c>
      <c r="Y57" s="12">
        <v>19.600000000000001</v>
      </c>
      <c r="Z57" s="12">
        <v>33.799999999999997</v>
      </c>
      <c r="AA57" s="12">
        <v>40.299999999999997</v>
      </c>
      <c r="AB57" s="12">
        <v>33.5</v>
      </c>
      <c r="AC57" s="12">
        <v>16.5</v>
      </c>
      <c r="AD57" s="12">
        <v>41.6</v>
      </c>
      <c r="AE57" s="12">
        <v>26.4</v>
      </c>
      <c r="AF57" s="12">
        <v>25.9</v>
      </c>
      <c r="AG57" s="12">
        <v>13.1</v>
      </c>
      <c r="AH57" s="12"/>
      <c r="AI57" s="10">
        <v>92995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"/>
  <sheetViews>
    <sheetView zoomScaleNormal="100" workbookViewId="0">
      <selection activeCell="O1" sqref="O1:O1048576"/>
    </sheetView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23.1</v>
      </c>
      <c r="C3" s="12">
        <v>36.5</v>
      </c>
      <c r="D3" s="12">
        <v>37.5</v>
      </c>
      <c r="E3" s="12">
        <v>52.5</v>
      </c>
      <c r="F3" s="12">
        <v>53.3</v>
      </c>
      <c r="G3" s="12">
        <v>52</v>
      </c>
      <c r="H3" s="12">
        <v>51.3</v>
      </c>
      <c r="I3" s="12">
        <v>47.9</v>
      </c>
      <c r="J3" s="12">
        <v>45.5</v>
      </c>
      <c r="K3" s="12">
        <v>41.5</v>
      </c>
      <c r="L3" s="12">
        <v>53.1</v>
      </c>
      <c r="M3" s="12">
        <v>11.3</v>
      </c>
      <c r="N3" s="12">
        <v>53.8</v>
      </c>
      <c r="O3" s="12">
        <v>44.4</v>
      </c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v>85.699999999999989</v>
      </c>
      <c r="C4" s="28">
        <f t="shared" ref="C4:AG4" si="0">SUM(C54:C57)</f>
        <v>174</v>
      </c>
      <c r="D4" s="28">
        <f t="shared" si="0"/>
        <v>135.30000000000001</v>
      </c>
      <c r="E4" s="28">
        <f t="shared" si="0"/>
        <v>166.29999999999998</v>
      </c>
      <c r="F4" s="28">
        <f t="shared" si="0"/>
        <v>301.8</v>
      </c>
      <c r="G4" s="28">
        <f t="shared" si="0"/>
        <v>281</v>
      </c>
      <c r="H4" s="28">
        <f t="shared" si="0"/>
        <v>199.10000000000002</v>
      </c>
      <c r="I4" s="28">
        <f t="shared" si="0"/>
        <v>245.4</v>
      </c>
      <c r="J4" s="28">
        <f t="shared" si="0"/>
        <v>190.9</v>
      </c>
      <c r="K4" s="28">
        <f t="shared" si="0"/>
        <v>182.9</v>
      </c>
      <c r="L4" s="28">
        <f t="shared" si="0"/>
        <v>231.39999999999998</v>
      </c>
      <c r="M4" s="28">
        <f t="shared" si="0"/>
        <v>62.2</v>
      </c>
      <c r="N4" s="28">
        <f t="shared" si="0"/>
        <v>213.60000000000002</v>
      </c>
      <c r="O4" s="28">
        <f t="shared" si="0"/>
        <v>311.19784776902884</v>
      </c>
      <c r="P4" s="28">
        <f t="shared" si="0"/>
        <v>148.9534908136483</v>
      </c>
      <c r="Q4" s="28">
        <f t="shared" si="0"/>
        <v>205.70908136482942</v>
      </c>
      <c r="R4" s="28">
        <f t="shared" si="0"/>
        <v>249.41328083989504</v>
      </c>
      <c r="S4" s="28">
        <f t="shared" si="0"/>
        <v>268.33181102362204</v>
      </c>
      <c r="T4" s="28">
        <f t="shared" si="0"/>
        <v>296.70960629921262</v>
      </c>
      <c r="U4" s="28">
        <f t="shared" si="0"/>
        <v>270.84629921259841</v>
      </c>
      <c r="V4" s="28">
        <f t="shared" si="0"/>
        <v>136.5007874015748</v>
      </c>
      <c r="W4" s="28">
        <f t="shared" si="0"/>
        <v>92.317637795275587</v>
      </c>
      <c r="X4" s="28">
        <f t="shared" si="0"/>
        <v>92.676850393700775</v>
      </c>
      <c r="Y4" s="28">
        <f t="shared" si="0"/>
        <v>122.01254593175852</v>
      </c>
      <c r="Z4" s="28">
        <f t="shared" si="0"/>
        <v>258.27385826771655</v>
      </c>
      <c r="AA4" s="28">
        <f t="shared" si="0"/>
        <v>243.42640419947509</v>
      </c>
      <c r="AB4" s="28">
        <f t="shared" si="0"/>
        <v>155.06010498687664</v>
      </c>
      <c r="AC4" s="28">
        <f t="shared" si="0"/>
        <v>289.76482939632541</v>
      </c>
      <c r="AD4" s="28">
        <f t="shared" si="0"/>
        <v>237.31979002624672</v>
      </c>
      <c r="AE4" s="28">
        <f t="shared" si="0"/>
        <v>120.09674540682414</v>
      </c>
      <c r="AF4" s="28">
        <f t="shared" si="0"/>
        <v>150.98902887139107</v>
      </c>
      <c r="AG4" s="28">
        <f t="shared" si="0"/>
        <v>0</v>
      </c>
      <c r="AI4" s="9">
        <f>SUM(C4:AG4)</f>
        <v>6033.5</v>
      </c>
      <c r="AJ4" s="14">
        <f>AVERAGE(C4:AG4)</f>
        <v>194.62903225806451</v>
      </c>
      <c r="AK4" s="15"/>
    </row>
    <row r="5" spans="1:40" x14ac:dyDescent="0.25">
      <c r="A5" s="11" t="s">
        <v>29</v>
      </c>
      <c r="B5" s="10">
        <v>644288</v>
      </c>
      <c r="C5" s="10">
        <f t="shared" ref="C5:AG5" si="1">$A53+C6</f>
        <v>644463</v>
      </c>
      <c r="D5" s="10">
        <f t="shared" si="1"/>
        <v>644599</v>
      </c>
      <c r="E5" s="10">
        <f t="shared" si="1"/>
        <v>644766</v>
      </c>
      <c r="F5" s="10">
        <f t="shared" si="1"/>
        <v>645067</v>
      </c>
      <c r="G5" s="10">
        <f t="shared" si="1"/>
        <v>645348</v>
      </c>
      <c r="H5" s="10">
        <f t="shared" si="1"/>
        <v>645547</v>
      </c>
      <c r="I5" s="10">
        <f t="shared" si="1"/>
        <v>645793</v>
      </c>
      <c r="J5" s="10">
        <f t="shared" si="1"/>
        <v>645984</v>
      </c>
      <c r="K5" s="10">
        <f t="shared" si="1"/>
        <v>646166</v>
      </c>
      <c r="L5" s="10">
        <f t="shared" si="1"/>
        <v>646398</v>
      </c>
      <c r="M5" s="10">
        <f t="shared" si="1"/>
        <v>646462</v>
      </c>
      <c r="N5" s="10">
        <f t="shared" si="1"/>
        <v>646675</v>
      </c>
      <c r="O5" s="10">
        <f t="shared" si="1"/>
        <v>646947</v>
      </c>
      <c r="P5" s="10">
        <f t="shared" si="1"/>
        <v>647095.95349081361</v>
      </c>
      <c r="Q5" s="10">
        <f t="shared" si="1"/>
        <v>647301.66257217841</v>
      </c>
      <c r="R5" s="10">
        <f t="shared" si="1"/>
        <v>647551.07585301832</v>
      </c>
      <c r="S5" s="10">
        <f t="shared" si="1"/>
        <v>647819.40766404197</v>
      </c>
      <c r="T5" s="10">
        <f t="shared" si="1"/>
        <v>648116.11727034114</v>
      </c>
      <c r="U5" s="10">
        <f t="shared" si="1"/>
        <v>648386.96356955369</v>
      </c>
      <c r="V5" s="10">
        <f t="shared" si="1"/>
        <v>648523.46435695526</v>
      </c>
      <c r="W5" s="10">
        <f t="shared" si="1"/>
        <v>648615.78199475049</v>
      </c>
      <c r="X5" s="10">
        <f t="shared" si="1"/>
        <v>648708.45884514414</v>
      </c>
      <c r="Y5" s="10">
        <f t="shared" si="1"/>
        <v>648830.47139107587</v>
      </c>
      <c r="Z5" s="10">
        <f t="shared" si="1"/>
        <v>649088.74524934357</v>
      </c>
      <c r="AA5" s="10">
        <f t="shared" si="1"/>
        <v>649332.17165354302</v>
      </c>
      <c r="AB5" s="10">
        <f t="shared" si="1"/>
        <v>649487.2317585299</v>
      </c>
      <c r="AC5" s="10">
        <f t="shared" si="1"/>
        <v>649776.99658792617</v>
      </c>
      <c r="AD5" s="10">
        <f t="shared" si="1"/>
        <v>650014.31637795246</v>
      </c>
      <c r="AE5" s="10">
        <f t="shared" si="1"/>
        <v>650134.41312335932</v>
      </c>
      <c r="AF5" s="10">
        <f t="shared" si="1"/>
        <v>650285.40215223073</v>
      </c>
      <c r="AG5" s="10">
        <f t="shared" si="1"/>
        <v>41675</v>
      </c>
      <c r="AI5" s="10"/>
    </row>
    <row r="6" spans="1:40" s="19" customFormat="1" x14ac:dyDescent="0.25">
      <c r="B6" s="24">
        <v>602613</v>
      </c>
      <c r="C6" s="10">
        <v>602788</v>
      </c>
      <c r="D6" s="10">
        <v>602924</v>
      </c>
      <c r="E6" s="24">
        <v>603091</v>
      </c>
      <c r="F6" s="24">
        <v>603392</v>
      </c>
      <c r="G6" s="24">
        <v>603673</v>
      </c>
      <c r="H6" s="24">
        <v>603872</v>
      </c>
      <c r="I6" s="24">
        <v>604118</v>
      </c>
      <c r="J6" s="24">
        <v>604309</v>
      </c>
      <c r="K6" s="24">
        <v>604491</v>
      </c>
      <c r="L6" s="24">
        <v>604723</v>
      </c>
      <c r="M6" s="24">
        <v>604787</v>
      </c>
      <c r="N6" s="24">
        <v>605000</v>
      </c>
      <c r="O6" s="24">
        <v>605272</v>
      </c>
      <c r="P6" s="24">
        <f>O6+P4</f>
        <v>605420.95349081361</v>
      </c>
      <c r="Q6" s="24">
        <f t="shared" ref="Q6:AF6" si="2">P6+Q4</f>
        <v>605626.66257217841</v>
      </c>
      <c r="R6" s="24">
        <f t="shared" si="2"/>
        <v>605876.07585301832</v>
      </c>
      <c r="S6" s="24">
        <f t="shared" si="2"/>
        <v>606144.40766404197</v>
      </c>
      <c r="T6" s="24">
        <f t="shared" si="2"/>
        <v>606441.11727034114</v>
      </c>
      <c r="U6" s="24">
        <f t="shared" si="2"/>
        <v>606711.96356955369</v>
      </c>
      <c r="V6" s="24">
        <f t="shared" si="2"/>
        <v>606848.46435695526</v>
      </c>
      <c r="W6" s="24">
        <f t="shared" si="2"/>
        <v>606940.78199475049</v>
      </c>
      <c r="X6" s="24">
        <f t="shared" si="2"/>
        <v>607033.45884514414</v>
      </c>
      <c r="Y6" s="24">
        <f t="shared" si="2"/>
        <v>607155.47139107587</v>
      </c>
      <c r="Z6" s="24">
        <f t="shared" si="2"/>
        <v>607413.74524934357</v>
      </c>
      <c r="AA6" s="24">
        <f t="shared" si="2"/>
        <v>607657.17165354302</v>
      </c>
      <c r="AB6" s="24">
        <f t="shared" si="2"/>
        <v>607812.2317585299</v>
      </c>
      <c r="AC6" s="24">
        <f t="shared" si="2"/>
        <v>608101.99658792617</v>
      </c>
      <c r="AD6" s="24">
        <f t="shared" si="2"/>
        <v>608339.31637795246</v>
      </c>
      <c r="AE6" s="24">
        <f t="shared" si="2"/>
        <v>608459.41312335932</v>
      </c>
      <c r="AF6" s="24">
        <f t="shared" si="2"/>
        <v>608610.40215223073</v>
      </c>
      <c r="AG6" s="24"/>
      <c r="AI6" s="10">
        <f>MAX(C6:AG6)-B6</f>
        <v>5997.4021522307303</v>
      </c>
      <c r="AJ6" s="20"/>
    </row>
    <row r="7" spans="1:40" x14ac:dyDescent="0.25">
      <c r="B7" s="31"/>
      <c r="C7" s="31">
        <f>SUM($C4:C4) - (C6-$B6)</f>
        <v>-1</v>
      </c>
      <c r="D7" s="31">
        <f>SUM($C4:D4) - (D6-$B6)</f>
        <v>-1.6999999999999886</v>
      </c>
      <c r="E7" s="31">
        <f>SUM($C4:E4) - (E6-$B6)</f>
        <v>-2.3999999999999773</v>
      </c>
      <c r="F7" s="31">
        <f>SUM($C4:F4) - (F6-$B6)</f>
        <v>-1.5999999999999091</v>
      </c>
      <c r="G7" s="31">
        <f>SUM($C4:G4) - (G6-$B6)</f>
        <v>-1.5999999999999091</v>
      </c>
      <c r="H7" s="31">
        <f>SUM($C4:H4) - (H6-$B6)</f>
        <v>-1.5</v>
      </c>
      <c r="I7" s="31">
        <f>SUM($C4:I4) - (I6-$B6)</f>
        <v>-2.0999999999999091</v>
      </c>
      <c r="J7" s="31">
        <f>SUM($C4:J4) - (J6-$B6)</f>
        <v>-2.1999999999998181</v>
      </c>
      <c r="K7" s="31">
        <f>SUM($C4:K4) - (K6-$B6)</f>
        <v>-1.2999999999997272</v>
      </c>
      <c r="L7" s="31">
        <f>SUM($C4:L4) - (L6-$B6)</f>
        <v>-1.8999999999996362</v>
      </c>
      <c r="M7" s="31">
        <f>SUM($C4:M4) - (M6-$B6)</f>
        <v>-3.6999999999998181</v>
      </c>
      <c r="N7" s="31">
        <f>SUM($C4:N4) - (N6-$B6)</f>
        <v>-3.0999999999999091</v>
      </c>
      <c r="O7" s="31">
        <f>SUM($C4:O4) - (O6-$B6)</f>
        <v>36.097847769028704</v>
      </c>
      <c r="P7" s="31">
        <f>SUM($C4:P4) - (P6-$B6)</f>
        <v>36.097847769065083</v>
      </c>
      <c r="Q7" s="31">
        <f>SUM($C4:Q4) - (Q6-$B6)</f>
        <v>36.097847769098735</v>
      </c>
      <c r="R7" s="31">
        <f>SUM($C4:R4) - (R6-$B6)</f>
        <v>36.097847769078271</v>
      </c>
      <c r="S7" s="31">
        <f>SUM($C4:S4) - (S6-$B6)</f>
        <v>36.097847769056898</v>
      </c>
      <c r="T7" s="31">
        <f>SUM($C4:T4) - (T6-$B6)</f>
        <v>36.097847769092823</v>
      </c>
      <c r="U7" s="31">
        <f>SUM($C4:U4) - (U6-$B6)</f>
        <v>36.097847769148757</v>
      </c>
      <c r="V7" s="31">
        <f>SUM($C4:V4) - (V6-$B6)</f>
        <v>36.097847769151485</v>
      </c>
      <c r="W7" s="31">
        <f>SUM($C4:W4) - (W6-$B6)</f>
        <v>36.097847769194232</v>
      </c>
      <c r="X7" s="31">
        <f>SUM($C4:X4) - (X6-$B6)</f>
        <v>36.097847769247892</v>
      </c>
      <c r="Y7" s="31">
        <f>SUM($C4:Y4) - (Y6-$B6)</f>
        <v>36.097847769271539</v>
      </c>
      <c r="Z7" s="31">
        <f>SUM($C4:Z4) - (Z6-$B6)</f>
        <v>36.097847769290638</v>
      </c>
      <c r="AA7" s="31">
        <f>SUM($C4:AA4) - (AA6-$B6)</f>
        <v>36.097847769318832</v>
      </c>
      <c r="AB7" s="31">
        <f>SUM($C4:AB4) - (AB6-$B6)</f>
        <v>36.097847769309737</v>
      </c>
      <c r="AC7" s="31">
        <f>SUM($C4:AC4) - (AC6-$B6)</f>
        <v>36.097847769365217</v>
      </c>
      <c r="AD7" s="31">
        <f>SUM($C4:AD4) - (AD6-$B6)</f>
        <v>36.09784776932247</v>
      </c>
      <c r="AE7" s="31">
        <f>SUM($C4:AE4) - (AE6-$B6)</f>
        <v>36.097847769287</v>
      </c>
      <c r="AF7" s="31">
        <f>SUM($C4:AF4) - (AF6-$B6)</f>
        <v>36.09784776926972</v>
      </c>
      <c r="AG7" s="31">
        <f>SUM($C4:AG4) - (AG6-$B6)</f>
        <v>608646.5</v>
      </c>
      <c r="AI7" s="10"/>
      <c r="AJ7" s="16"/>
    </row>
    <row r="8" spans="1:40" x14ac:dyDescent="0.25">
      <c r="A8" s="11" t="s">
        <v>27</v>
      </c>
      <c r="B8">
        <v>551294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556360</v>
      </c>
      <c r="AI8" s="10">
        <f>MAX(C8:AG8)-B8</f>
        <v>5066</v>
      </c>
    </row>
    <row r="9" spans="1:40" x14ac:dyDescent="0.25">
      <c r="A9" s="18" t="s">
        <v>37</v>
      </c>
      <c r="B9">
        <v>92995</v>
      </c>
      <c r="AG9" s="10">
        <f>AI57</f>
        <v>93970</v>
      </c>
      <c r="AI9" s="10">
        <f>MAX(C9:AG9)-B9</f>
        <v>975</v>
      </c>
    </row>
    <row r="10" spans="1:40" x14ac:dyDescent="0.25">
      <c r="AI10" s="10">
        <f>SUM(AI8:AI9)</f>
        <v>6041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24.1</v>
      </c>
      <c r="C54" s="12">
        <v>51.1</v>
      </c>
      <c r="D54" s="12">
        <v>38.6</v>
      </c>
      <c r="E54" s="12">
        <v>51.7</v>
      </c>
      <c r="F54" s="12">
        <v>88.3</v>
      </c>
      <c r="G54" s="12">
        <v>85.1</v>
      </c>
      <c r="H54" s="12">
        <v>55.4</v>
      </c>
      <c r="I54" s="12">
        <v>70.8</v>
      </c>
      <c r="J54" s="12">
        <v>54.7</v>
      </c>
      <c r="K54" s="12">
        <v>53.2</v>
      </c>
      <c r="L54" s="12">
        <v>71.400000000000006</v>
      </c>
      <c r="M54" s="12">
        <v>16.899999999999999</v>
      </c>
      <c r="N54" s="12">
        <v>61.6</v>
      </c>
      <c r="O54" s="12">
        <v>91.4</v>
      </c>
      <c r="P54" s="12">
        <v>43.6</v>
      </c>
      <c r="Q54" s="12">
        <v>60.8</v>
      </c>
      <c r="R54" s="12">
        <v>71.599999999999994</v>
      </c>
      <c r="S54" s="12">
        <v>79.2</v>
      </c>
      <c r="T54" s="12">
        <v>85.9</v>
      </c>
      <c r="U54" s="12">
        <v>77.3</v>
      </c>
      <c r="V54" s="12">
        <v>38.6</v>
      </c>
      <c r="W54" s="12">
        <v>25.5</v>
      </c>
      <c r="X54" s="12">
        <v>28.4</v>
      </c>
      <c r="Y54" s="12">
        <v>34.1</v>
      </c>
      <c r="Z54" s="12">
        <v>76.400000000000006</v>
      </c>
      <c r="AA54" s="12">
        <v>68.7</v>
      </c>
      <c r="AB54" s="12">
        <v>43.6</v>
      </c>
      <c r="AC54" s="12">
        <v>84.3</v>
      </c>
      <c r="AD54" s="12">
        <v>67.400000000000006</v>
      </c>
      <c r="AE54" s="12">
        <v>33.4</v>
      </c>
      <c r="AF54" s="12">
        <v>43.9</v>
      </c>
      <c r="AG54" s="12"/>
      <c r="AH54" s="12"/>
      <c r="AI54" s="10">
        <v>149155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22.4</v>
      </c>
      <c r="C55" s="12">
        <v>45.1</v>
      </c>
      <c r="D55" s="12">
        <v>34.799999999999997</v>
      </c>
      <c r="E55" s="12">
        <v>44.3</v>
      </c>
      <c r="F55" s="12">
        <v>76.7</v>
      </c>
      <c r="G55" s="12">
        <v>72.3</v>
      </c>
      <c r="H55" s="12">
        <v>49.2</v>
      </c>
      <c r="I55" s="12">
        <v>62.3</v>
      </c>
      <c r="J55" s="12">
        <v>48.5</v>
      </c>
      <c r="K55" s="12">
        <v>47</v>
      </c>
      <c r="L55" s="12">
        <v>61.8</v>
      </c>
      <c r="M55" s="12">
        <v>16.3</v>
      </c>
      <c r="N55" s="12">
        <v>54.3</v>
      </c>
      <c r="O55" s="12">
        <v>78.8</v>
      </c>
      <c r="P55" s="12">
        <v>37.9</v>
      </c>
      <c r="Q55" s="12">
        <v>52</v>
      </c>
      <c r="R55" s="12">
        <v>63</v>
      </c>
      <c r="S55" s="12">
        <v>67.5</v>
      </c>
      <c r="T55" s="12">
        <v>74.900000000000006</v>
      </c>
      <c r="U55" s="12">
        <v>67.900000000000006</v>
      </c>
      <c r="V55" s="12">
        <v>34.799999999999997</v>
      </c>
      <c r="W55" s="12">
        <v>23.6</v>
      </c>
      <c r="X55" s="12">
        <v>23.7</v>
      </c>
      <c r="Y55" s="12">
        <v>31</v>
      </c>
      <c r="Z55" s="12">
        <v>65.599999999999994</v>
      </c>
      <c r="AA55" s="12">
        <v>60.9</v>
      </c>
      <c r="AB55" s="12">
        <v>39.1</v>
      </c>
      <c r="AC55" s="12">
        <v>73.599999999999994</v>
      </c>
      <c r="AD55" s="12">
        <v>59.8</v>
      </c>
      <c r="AE55" s="12">
        <v>30.5</v>
      </c>
      <c r="AF55" s="12">
        <v>39.1</v>
      </c>
      <c r="AG55" s="12"/>
      <c r="AH55" s="12"/>
      <c r="AI55" s="10">
        <v>186631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26.1</v>
      </c>
      <c r="C56" s="12">
        <v>52</v>
      </c>
      <c r="D56" s="12">
        <v>40.9</v>
      </c>
      <c r="E56" s="12">
        <v>48.2</v>
      </c>
      <c r="F56" s="12">
        <v>87.9</v>
      </c>
      <c r="G56" s="12">
        <v>81.5</v>
      </c>
      <c r="H56" s="12">
        <v>57.7</v>
      </c>
      <c r="I56" s="12">
        <v>73.2</v>
      </c>
      <c r="J56" s="12">
        <v>55.6</v>
      </c>
      <c r="K56" s="12">
        <v>55.4</v>
      </c>
      <c r="L56" s="12">
        <v>67</v>
      </c>
      <c r="M56" s="12">
        <v>19</v>
      </c>
      <c r="N56" s="12">
        <v>60.7</v>
      </c>
      <c r="O56" s="12">
        <v>89.7</v>
      </c>
      <c r="P56" s="12">
        <v>42.9</v>
      </c>
      <c r="Q56" s="12">
        <v>59</v>
      </c>
      <c r="R56" s="12">
        <v>73.7</v>
      </c>
      <c r="S56" s="12">
        <v>77.400000000000006</v>
      </c>
      <c r="T56" s="12">
        <v>87</v>
      </c>
      <c r="U56" s="12">
        <v>81</v>
      </c>
      <c r="V56" s="12">
        <v>40.6</v>
      </c>
      <c r="W56" s="12">
        <v>28</v>
      </c>
      <c r="X56" s="12">
        <v>25.3</v>
      </c>
      <c r="Y56" s="12">
        <v>36.799999999999997</v>
      </c>
      <c r="Z56" s="12">
        <v>73.7</v>
      </c>
      <c r="AA56" s="12">
        <v>73.7</v>
      </c>
      <c r="AB56" s="12">
        <v>46.8</v>
      </c>
      <c r="AC56" s="12">
        <v>84.1</v>
      </c>
      <c r="AD56" s="12">
        <v>71</v>
      </c>
      <c r="AE56" s="12">
        <v>36.4</v>
      </c>
      <c r="AF56" s="12">
        <v>43.1</v>
      </c>
      <c r="AG56" s="12"/>
      <c r="AH56" s="12"/>
      <c r="AI56" s="10">
        <v>178899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13.1</v>
      </c>
      <c r="C57" s="12">
        <v>25.8</v>
      </c>
      <c r="D57" s="12">
        <v>21</v>
      </c>
      <c r="E57" s="12">
        <v>22.1</v>
      </c>
      <c r="F57" s="12">
        <v>48.9</v>
      </c>
      <c r="G57" s="12">
        <v>42.1</v>
      </c>
      <c r="H57" s="12">
        <v>36.799999999999997</v>
      </c>
      <c r="I57" s="12">
        <v>39.1</v>
      </c>
      <c r="J57" s="12">
        <v>32.1</v>
      </c>
      <c r="K57" s="12">
        <v>27.3</v>
      </c>
      <c r="L57" s="12">
        <v>31.2</v>
      </c>
      <c r="M57" s="12">
        <v>10</v>
      </c>
      <c r="N57" s="12">
        <v>37</v>
      </c>
      <c r="O57" s="12">
        <f>$AC$59*SUM(O54:O56)</f>
        <v>51.29784776902887</v>
      </c>
      <c r="P57" s="12">
        <f>$AC$59*SUM(P54:P56)</f>
        <v>24.553490813648299</v>
      </c>
      <c r="Q57" s="12">
        <f>$AC$59*SUM(Q54:Q56)</f>
        <v>33.909081364829404</v>
      </c>
      <c r="R57" s="12">
        <f t="shared" ref="R57:AF57" si="3">$AC$59*SUM(R54:R56)</f>
        <v>41.113280839895019</v>
      </c>
      <c r="S57" s="12">
        <f t="shared" si="3"/>
        <v>44.231811023622051</v>
      </c>
      <c r="T57" s="12">
        <f t="shared" si="3"/>
        <v>48.909606299212605</v>
      </c>
      <c r="U57" s="12">
        <f t="shared" si="3"/>
        <v>44.646299212598429</v>
      </c>
      <c r="V57" s="12">
        <f t="shared" si="3"/>
        <v>22.500787401574804</v>
      </c>
      <c r="W57" s="12">
        <f t="shared" si="3"/>
        <v>15.217637795275591</v>
      </c>
      <c r="X57" s="12">
        <f t="shared" si="3"/>
        <v>15.276850393700787</v>
      </c>
      <c r="Y57" s="12">
        <f t="shared" si="3"/>
        <v>20.112545931758532</v>
      </c>
      <c r="Z57" s="12">
        <f t="shared" si="3"/>
        <v>42.573858267716538</v>
      </c>
      <c r="AA57" s="12">
        <f t="shared" si="3"/>
        <v>40.126404199475076</v>
      </c>
      <c r="AB57" s="12">
        <f t="shared" si="3"/>
        <v>25.560104986876645</v>
      </c>
      <c r="AC57" s="12">
        <f t="shared" si="3"/>
        <v>47.76482939632546</v>
      </c>
      <c r="AD57" s="12">
        <f t="shared" si="3"/>
        <v>39.119790026246719</v>
      </c>
      <c r="AE57" s="12">
        <f t="shared" si="3"/>
        <v>19.796745406824147</v>
      </c>
      <c r="AF57" s="12">
        <f t="shared" si="3"/>
        <v>24.88902887139108</v>
      </c>
      <c r="AG57" s="12"/>
      <c r="AH57" s="12"/>
      <c r="AI57" s="10">
        <v>93970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A58" s="12">
        <f>$AI$9</f>
        <v>975</v>
      </c>
      <c r="AC58" s="12"/>
      <c r="AD58" s="12"/>
      <c r="AE58" s="12"/>
      <c r="AF58" s="12"/>
      <c r="AG58" s="12"/>
      <c r="AK58" s="12"/>
    </row>
    <row r="59" spans="1:41" x14ac:dyDescent="0.25">
      <c r="AA59" s="12">
        <f>SUM($C$57:$N$57)</f>
        <v>373.4</v>
      </c>
      <c r="AC59">
        <f>AA60/AA61</f>
        <v>0.19737532808398953</v>
      </c>
    </row>
    <row r="60" spans="1:41" x14ac:dyDescent="0.25">
      <c r="AA60" s="12">
        <f>AA58-AA59</f>
        <v>601.6</v>
      </c>
    </row>
    <row r="61" spans="1:41" x14ac:dyDescent="0.25">
      <c r="AA61" s="12">
        <f>SUM($O$54:$AF$56)</f>
        <v>3047.9999999999995</v>
      </c>
    </row>
  </sheetData>
  <conditionalFormatting sqref="C4:AG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"/>
  <sheetViews>
    <sheetView zoomScaleNormal="100" workbookViewId="0"/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/>
      <c r="C3" s="12">
        <v>36.5</v>
      </c>
      <c r="D3" s="12"/>
      <c r="E3" s="12"/>
      <c r="F3" s="12">
        <v>51.2</v>
      </c>
      <c r="G3" s="12"/>
      <c r="H3" s="12">
        <v>52.4</v>
      </c>
      <c r="I3" s="12">
        <v>40.799999999999997</v>
      </c>
      <c r="J3" s="12">
        <v>38.5</v>
      </c>
      <c r="K3" s="12">
        <v>37.6</v>
      </c>
      <c r="L3" s="12">
        <v>50.5</v>
      </c>
      <c r="M3" s="12">
        <v>49.2</v>
      </c>
      <c r="N3" s="12">
        <v>53</v>
      </c>
      <c r="O3" s="12">
        <v>51.7</v>
      </c>
      <c r="P3" s="12">
        <v>42.7</v>
      </c>
      <c r="Q3" s="12">
        <v>49.5</v>
      </c>
      <c r="R3" s="12">
        <v>52.4</v>
      </c>
      <c r="S3" s="12">
        <v>48.6</v>
      </c>
      <c r="T3" s="12">
        <v>37</v>
      </c>
      <c r="U3" s="12">
        <v>41.3</v>
      </c>
      <c r="V3" s="12">
        <v>42.2</v>
      </c>
      <c r="W3" s="12">
        <v>50.4</v>
      </c>
      <c r="X3" s="12">
        <v>50.7</v>
      </c>
      <c r="Y3" s="12">
        <v>49</v>
      </c>
      <c r="Z3" s="12">
        <v>45.9</v>
      </c>
      <c r="AA3" s="12">
        <v>38.9</v>
      </c>
      <c r="AB3" s="12">
        <v>37.1</v>
      </c>
      <c r="AC3" s="12">
        <v>42</v>
      </c>
      <c r="AD3" s="12">
        <v>43.4</v>
      </c>
      <c r="AE3" s="12">
        <v>36.200000000000003</v>
      </c>
      <c r="AF3" s="12">
        <v>35.1</v>
      </c>
      <c r="AG3" s="12">
        <v>38.4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150.98902887139107</v>
      </c>
      <c r="C4" s="28">
        <f>SUM(C54:C57)</f>
        <v>202.4</v>
      </c>
      <c r="D4" s="28">
        <f t="shared" ref="D4:AG4" si="1">SUM(D54:D57)</f>
        <v>187.3</v>
      </c>
      <c r="E4" s="28">
        <f t="shared" si="1"/>
        <v>127.3</v>
      </c>
      <c r="F4" s="28">
        <f t="shared" si="1"/>
        <v>274.60000000000002</v>
      </c>
      <c r="G4" s="28">
        <f t="shared" si="1"/>
        <v>290.90000000000003</v>
      </c>
      <c r="H4" s="28">
        <f t="shared" si="1"/>
        <v>121.60000000000001</v>
      </c>
      <c r="I4" s="28">
        <f t="shared" si="1"/>
        <v>146.4</v>
      </c>
      <c r="J4" s="28">
        <f t="shared" si="1"/>
        <v>313.39999999999998</v>
      </c>
      <c r="K4" s="28">
        <f t="shared" si="1"/>
        <v>291.09999999999997</v>
      </c>
      <c r="L4" s="28">
        <f t="shared" si="1"/>
        <v>185.7</v>
      </c>
      <c r="M4" s="28">
        <f t="shared" si="1"/>
        <v>248.8</v>
      </c>
      <c r="N4" s="28">
        <f t="shared" si="1"/>
        <v>122.9</v>
      </c>
      <c r="O4" s="28">
        <f t="shared" si="1"/>
        <v>209.3</v>
      </c>
      <c r="P4" s="28">
        <f t="shared" si="1"/>
        <v>221.60000000000002</v>
      </c>
      <c r="Q4" s="28">
        <f t="shared" si="1"/>
        <v>199.29999999999998</v>
      </c>
      <c r="R4" s="28">
        <f t="shared" si="1"/>
        <v>208.8</v>
      </c>
      <c r="S4" s="28">
        <f t="shared" si="1"/>
        <v>226.7</v>
      </c>
      <c r="T4" s="28">
        <f t="shared" si="1"/>
        <v>291.89999999999998</v>
      </c>
      <c r="U4" s="28">
        <f t="shared" si="1"/>
        <v>240</v>
      </c>
      <c r="V4" s="28">
        <f t="shared" si="1"/>
        <v>281.60000000000002</v>
      </c>
      <c r="W4" s="28">
        <f t="shared" si="1"/>
        <v>192.29999999999998</v>
      </c>
      <c r="X4" s="28">
        <f t="shared" si="1"/>
        <v>155.30000000000001</v>
      </c>
      <c r="Y4" s="28">
        <f t="shared" si="1"/>
        <v>273.39999999999998</v>
      </c>
      <c r="Z4" s="28">
        <f t="shared" si="1"/>
        <v>266.40000000000003</v>
      </c>
      <c r="AA4" s="28">
        <f t="shared" si="1"/>
        <v>282.89999999999998</v>
      </c>
      <c r="AB4" s="28">
        <f t="shared" si="1"/>
        <v>279.79999999999995</v>
      </c>
      <c r="AC4" s="28">
        <f t="shared" si="1"/>
        <v>226.4</v>
      </c>
      <c r="AD4" s="28">
        <f t="shared" si="1"/>
        <v>271.89999999999998</v>
      </c>
      <c r="AE4" s="28">
        <f t="shared" si="1"/>
        <v>280.70000000000005</v>
      </c>
      <c r="AF4" s="28">
        <f t="shared" si="1"/>
        <v>266.39999999999998</v>
      </c>
      <c r="AG4" s="28">
        <f t="shared" si="1"/>
        <v>168.1</v>
      </c>
      <c r="AI4" s="9">
        <f>SUM(C4:AG4)</f>
        <v>7055.1999999999989</v>
      </c>
      <c r="AJ4" s="14">
        <f>AVERAGE(C4:AG4)</f>
        <v>227.58709677419353</v>
      </c>
      <c r="AK4" s="15"/>
    </row>
    <row r="5" spans="1:40" x14ac:dyDescent="0.25">
      <c r="A5" s="11" t="s">
        <v>29</v>
      </c>
      <c r="B5" s="10">
        <f t="shared" ref="B5" si="2">$A53+B6</f>
        <v>650311.39999999991</v>
      </c>
      <c r="C5" s="10">
        <f t="shared" ref="C5:AG5" si="3">$A53+C6</f>
        <v>650513.79999999993</v>
      </c>
      <c r="D5" s="10">
        <f t="shared" si="3"/>
        <v>650701.1</v>
      </c>
      <c r="E5" s="10">
        <f t="shared" si="3"/>
        <v>650828.4</v>
      </c>
      <c r="F5" s="10">
        <f t="shared" si="3"/>
        <v>651103</v>
      </c>
      <c r="G5" s="10">
        <f t="shared" si="3"/>
        <v>651394</v>
      </c>
      <c r="H5" s="10">
        <f t="shared" si="3"/>
        <v>651517</v>
      </c>
      <c r="I5" s="10">
        <f t="shared" si="3"/>
        <v>651663</v>
      </c>
      <c r="J5" s="10">
        <f t="shared" si="3"/>
        <v>651976</v>
      </c>
      <c r="K5" s="10">
        <f t="shared" si="3"/>
        <v>652268</v>
      </c>
      <c r="L5" s="10">
        <f t="shared" si="3"/>
        <v>652454</v>
      </c>
      <c r="M5" s="10">
        <f t="shared" si="3"/>
        <v>652702</v>
      </c>
      <c r="N5" s="10">
        <f t="shared" si="3"/>
        <v>652826</v>
      </c>
      <c r="O5" s="10">
        <f t="shared" si="3"/>
        <v>653035</v>
      </c>
      <c r="P5" s="10">
        <f t="shared" si="3"/>
        <v>653259</v>
      </c>
      <c r="Q5" s="10">
        <f t="shared" si="3"/>
        <v>653457</v>
      </c>
      <c r="R5" s="10">
        <f t="shared" si="3"/>
        <v>653667</v>
      </c>
      <c r="S5" s="10">
        <f t="shared" si="3"/>
        <v>653893</v>
      </c>
      <c r="T5" s="10">
        <f t="shared" si="3"/>
        <v>654185</v>
      </c>
      <c r="U5" s="10">
        <f t="shared" si="3"/>
        <v>654426</v>
      </c>
      <c r="V5" s="10">
        <f t="shared" si="3"/>
        <v>654707</v>
      </c>
      <c r="W5" s="10">
        <f t="shared" si="3"/>
        <v>654900</v>
      </c>
      <c r="X5" s="10">
        <f t="shared" si="3"/>
        <v>655056</v>
      </c>
      <c r="Y5" s="10">
        <f t="shared" si="3"/>
        <v>655329</v>
      </c>
      <c r="Z5" s="10">
        <f t="shared" si="3"/>
        <v>655595</v>
      </c>
      <c r="AA5" s="10">
        <f t="shared" si="3"/>
        <v>655879</v>
      </c>
      <c r="AB5" s="10">
        <f t="shared" si="3"/>
        <v>656159</v>
      </c>
      <c r="AC5" s="10">
        <f t="shared" si="3"/>
        <v>656385</v>
      </c>
      <c r="AD5" s="10">
        <f t="shared" si="3"/>
        <v>656657</v>
      </c>
      <c r="AE5" s="10">
        <f t="shared" si="3"/>
        <v>656938</v>
      </c>
      <c r="AF5" s="10">
        <f t="shared" si="3"/>
        <v>657205</v>
      </c>
      <c r="AG5" s="10">
        <f t="shared" si="3"/>
        <v>657373</v>
      </c>
      <c r="AI5" s="10"/>
    </row>
    <row r="6" spans="1:40" s="19" customFormat="1" x14ac:dyDescent="0.25">
      <c r="B6" s="24">
        <f>C6-C4</f>
        <v>608636.39999999991</v>
      </c>
      <c r="C6" s="24">
        <f>D6-D4</f>
        <v>608838.79999999993</v>
      </c>
      <c r="D6" s="24">
        <f>E6-E4</f>
        <v>609026.1</v>
      </c>
      <c r="E6" s="24">
        <f>F6-F4</f>
        <v>609153.4</v>
      </c>
      <c r="F6" s="24">
        <v>609428</v>
      </c>
      <c r="G6" s="24">
        <v>609719</v>
      </c>
      <c r="H6" s="24">
        <v>609842</v>
      </c>
      <c r="I6" s="24">
        <v>609988</v>
      </c>
      <c r="J6" s="24">
        <v>610301</v>
      </c>
      <c r="K6" s="24">
        <v>610593</v>
      </c>
      <c r="L6" s="24">
        <v>610779</v>
      </c>
      <c r="M6" s="24">
        <v>611027</v>
      </c>
      <c r="N6" s="24">
        <v>611151</v>
      </c>
      <c r="O6" s="24">
        <v>611360</v>
      </c>
      <c r="P6" s="24">
        <v>611584</v>
      </c>
      <c r="Q6" s="24">
        <v>611782</v>
      </c>
      <c r="R6" s="24">
        <v>611992</v>
      </c>
      <c r="S6" s="24">
        <v>612218</v>
      </c>
      <c r="T6" s="24">
        <v>612510</v>
      </c>
      <c r="U6" s="24">
        <v>612751</v>
      </c>
      <c r="V6" s="24">
        <v>613032</v>
      </c>
      <c r="W6" s="24">
        <v>613225</v>
      </c>
      <c r="X6" s="24">
        <v>613381</v>
      </c>
      <c r="Y6" s="24">
        <v>613654</v>
      </c>
      <c r="Z6" s="24">
        <v>613920</v>
      </c>
      <c r="AA6" s="24">
        <v>614204</v>
      </c>
      <c r="AB6" s="30">
        <v>614484</v>
      </c>
      <c r="AC6" s="30">
        <v>614710</v>
      </c>
      <c r="AD6" s="30">
        <v>614982</v>
      </c>
      <c r="AE6" s="24">
        <v>615263</v>
      </c>
      <c r="AF6" s="24">
        <v>615530</v>
      </c>
      <c r="AG6" s="24">
        <v>615698</v>
      </c>
      <c r="AI6" s="10">
        <f>MAX(C6:AG6)-B6</f>
        <v>7061.6000000000931</v>
      </c>
      <c r="AJ6" s="20"/>
    </row>
    <row r="7" spans="1:40" x14ac:dyDescent="0.25">
      <c r="B7" s="31"/>
      <c r="C7" s="31"/>
      <c r="D7" s="31">
        <f>SUM($C4:D4) - (D6-$B6)</f>
        <v>-6.9803718361072242E-11</v>
      </c>
      <c r="E7" s="31">
        <f>SUM($C4:E4) - (E6-$B6)</f>
        <v>-1.1641532182693481E-10</v>
      </c>
      <c r="F7" s="31">
        <f>SUM($C4:F4) - (F6-$B6)</f>
        <v>-9.3109520094003528E-11</v>
      </c>
      <c r="G7" s="31">
        <f>SUM($C4:G4) - (G6-$B6)</f>
        <v>-0.10000000009313226</v>
      </c>
      <c r="H7" s="31">
        <f>SUM($C4:H4) - (H6-$B6)</f>
        <v>-1.5000000000932232</v>
      </c>
      <c r="I7" s="31">
        <f>SUM($C4:I4) - (I6-$B6)</f>
        <v>-1.1000000000931323</v>
      </c>
      <c r="J7" s="31">
        <f>SUM($C4:J4) - (J6-$B6)</f>
        <v>-0.70000000009304131</v>
      </c>
      <c r="K7" s="31">
        <f>SUM($C4:K4) - (K6-$B6)</f>
        <v>-1.6000000000931323</v>
      </c>
      <c r="L7" s="31">
        <f>SUM($C4:L4) - (L6-$B6)</f>
        <v>-1.9000000000933142</v>
      </c>
      <c r="M7" s="31">
        <f>SUM($C4:M4) - (M6-$B6)</f>
        <v>-1.1000000000931323</v>
      </c>
      <c r="N7" s="31">
        <f>SUM($C4:N4) - (N6-$B6)</f>
        <v>-2.2000000000930413</v>
      </c>
      <c r="O7" s="31">
        <f>SUM($C4:O4) - (O6-$B6)</f>
        <v>-1.9000000000928594</v>
      </c>
      <c r="P7" s="31">
        <f>SUM($C4:P4) - (P6-$B6)</f>
        <v>-4.3000000000929504</v>
      </c>
      <c r="Q7" s="31">
        <f>SUM($C4:Q4) - (Q6-$B6)</f>
        <v>-3.0000000000927685</v>
      </c>
      <c r="R7" s="31">
        <f>SUM($C4:R4) - (R6-$B6)</f>
        <v>-4.2000000000925866</v>
      </c>
      <c r="S7" s="31">
        <f>SUM($C4:S4) - (S6-$B6)</f>
        <v>-3.5000000000927685</v>
      </c>
      <c r="T7" s="31">
        <f>SUM($C4:T4) - (T6-$B6)</f>
        <v>-3.6000000000926775</v>
      </c>
      <c r="U7" s="31">
        <f>SUM($C4:U4) - (U6-$B6)</f>
        <v>-4.6000000000931323</v>
      </c>
      <c r="V7" s="31">
        <f>SUM($C4:V4) - (V6-$B6)</f>
        <v>-4.0000000000927685</v>
      </c>
      <c r="W7" s="31">
        <f>SUM($C4:W4) - (W6-$B6)</f>
        <v>-4.7000000000925866</v>
      </c>
      <c r="X7" s="31">
        <f>SUM($C4:X4) - (X6-$B6)</f>
        <v>-5.4000000000924047</v>
      </c>
      <c r="Y7" s="31">
        <f>SUM($C4:Y4) - (Y6-$B6)</f>
        <v>-5.0000000000927685</v>
      </c>
      <c r="Z7" s="31">
        <f>SUM($C4:Z4) - (Z6-$B6)</f>
        <v>-4.6000000000931323</v>
      </c>
      <c r="AA7" s="31">
        <f>SUM($C4:AA4) - (AA6-$B6)</f>
        <v>-5.7000000000934961</v>
      </c>
      <c r="AB7" s="31">
        <f>SUM($C4:AB4) - (AB6-$B6)</f>
        <v>-5.9000000000933142</v>
      </c>
      <c r="AC7" s="31">
        <f>SUM($C4:AC4) - (AC6-$B6)</f>
        <v>-5.500000000093678</v>
      </c>
      <c r="AD7" s="31">
        <f>SUM($C4:AD4) - (AD6-$B6)</f>
        <v>-5.6000000000940418</v>
      </c>
      <c r="AE7" s="31">
        <f>SUM($C4:AE4) - (AE6-$B6)</f>
        <v>-5.9000000000942237</v>
      </c>
      <c r="AF7" s="31">
        <f>SUM($C4:AF4) - (AF6-$B6)</f>
        <v>-6.5000000000945874</v>
      </c>
      <c r="AG7" s="31">
        <f>SUM($C4:AG4) - (AG6-$B6)</f>
        <v>-6.4000000000942237</v>
      </c>
      <c r="AI7" s="10"/>
      <c r="AJ7" s="16"/>
    </row>
    <row r="8" spans="1:40" x14ac:dyDescent="0.25">
      <c r="A8" s="11" t="s">
        <v>27</v>
      </c>
      <c r="B8">
        <v>556360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562285</v>
      </c>
      <c r="AI8" s="10">
        <f>MAX(C8:AG8)-B8</f>
        <v>5925</v>
      </c>
    </row>
    <row r="9" spans="1:40" x14ac:dyDescent="0.25">
      <c r="A9" s="18" t="s">
        <v>37</v>
      </c>
      <c r="B9">
        <v>93970</v>
      </c>
      <c r="AG9" s="10">
        <f>AI57</f>
        <v>95089</v>
      </c>
      <c r="AI9" s="10">
        <f>MAX(C9:AG9)-B9</f>
        <v>1119</v>
      </c>
    </row>
    <row r="10" spans="1:40" x14ac:dyDescent="0.25">
      <c r="AI10" s="10">
        <f>SUM(AI8:AI9)</f>
        <v>7044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43.9</v>
      </c>
      <c r="C54" s="12">
        <v>58.6</v>
      </c>
      <c r="D54" s="12">
        <v>53.6</v>
      </c>
      <c r="E54" s="12">
        <v>35.9</v>
      </c>
      <c r="F54" s="12">
        <v>79</v>
      </c>
      <c r="G54" s="12">
        <v>83.2</v>
      </c>
      <c r="H54" s="12">
        <v>34.5</v>
      </c>
      <c r="I54" s="12">
        <v>42.5</v>
      </c>
      <c r="J54" s="12">
        <v>92.7</v>
      </c>
      <c r="K54" s="12">
        <v>84.4</v>
      </c>
      <c r="L54" s="12">
        <v>56.3</v>
      </c>
      <c r="M54" s="12">
        <v>72.400000000000006</v>
      </c>
      <c r="N54" s="12">
        <v>34.6</v>
      </c>
      <c r="O54" s="12">
        <v>62.3</v>
      </c>
      <c r="P54" s="12">
        <v>60.6</v>
      </c>
      <c r="Q54" s="12">
        <v>57.2</v>
      </c>
      <c r="R54" s="12">
        <v>60.2</v>
      </c>
      <c r="S54" s="12">
        <v>66.099999999999994</v>
      </c>
      <c r="T54" s="12">
        <v>85.3</v>
      </c>
      <c r="U54" s="12">
        <v>66.900000000000006</v>
      </c>
      <c r="V54" s="12">
        <v>82.2</v>
      </c>
      <c r="W54" s="12">
        <v>55.3</v>
      </c>
      <c r="X54" s="12">
        <v>43.9</v>
      </c>
      <c r="Y54" s="12">
        <v>79.5</v>
      </c>
      <c r="Z54" s="12">
        <v>78.3</v>
      </c>
      <c r="AA54" s="12">
        <v>82.3</v>
      </c>
      <c r="AB54" s="12">
        <v>81.8</v>
      </c>
      <c r="AC54" s="12">
        <v>64.3</v>
      </c>
      <c r="AD54" s="12">
        <v>81.099999999999994</v>
      </c>
      <c r="AE54" s="12">
        <v>83.2</v>
      </c>
      <c r="AF54" s="12">
        <v>77.5</v>
      </c>
      <c r="AG54" s="12">
        <v>45.6</v>
      </c>
      <c r="AH54" s="12"/>
      <c r="AI54" s="10">
        <v>151196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39.1</v>
      </c>
      <c r="C55" s="12">
        <v>52.3</v>
      </c>
      <c r="D55" s="12">
        <v>47.9</v>
      </c>
      <c r="E55" s="12">
        <v>32.700000000000003</v>
      </c>
      <c r="F55" s="12">
        <v>69.099999999999994</v>
      </c>
      <c r="G55" s="12">
        <v>73.2</v>
      </c>
      <c r="H55" s="12">
        <v>31.4</v>
      </c>
      <c r="I55" s="12">
        <v>38</v>
      </c>
      <c r="J55" s="12">
        <v>79.099999999999994</v>
      </c>
      <c r="K55" s="12">
        <v>73.599999999999994</v>
      </c>
      <c r="L55" s="12">
        <v>49.4</v>
      </c>
      <c r="M55" s="12">
        <v>63.9</v>
      </c>
      <c r="N55" s="12">
        <v>31.7</v>
      </c>
      <c r="O55" s="12">
        <v>54.2</v>
      </c>
      <c r="P55" s="12">
        <v>54.2</v>
      </c>
      <c r="Q55" s="12">
        <v>51.2</v>
      </c>
      <c r="R55" s="12">
        <v>53.6</v>
      </c>
      <c r="S55" s="12">
        <v>58.8</v>
      </c>
      <c r="T55" s="12">
        <v>74.099999999999994</v>
      </c>
      <c r="U55" s="12">
        <v>59.1</v>
      </c>
      <c r="V55" s="12">
        <v>71.400000000000006</v>
      </c>
      <c r="W55" s="12">
        <v>48.8</v>
      </c>
      <c r="X55" s="12">
        <v>40</v>
      </c>
      <c r="Y55" s="12">
        <v>70.400000000000006</v>
      </c>
      <c r="Z55" s="12">
        <v>68.5</v>
      </c>
      <c r="AA55" s="12">
        <v>71.7</v>
      </c>
      <c r="AB55" s="12">
        <v>71.599999999999994</v>
      </c>
      <c r="AC55" s="12">
        <v>56.6</v>
      </c>
      <c r="AD55" s="12">
        <v>70.400000000000006</v>
      </c>
      <c r="AE55" s="12">
        <v>72.400000000000006</v>
      </c>
      <c r="AF55" s="12">
        <v>67.900000000000006</v>
      </c>
      <c r="AG55" s="12">
        <v>41</v>
      </c>
      <c r="AH55" s="12"/>
      <c r="AI55" s="10">
        <v>188431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43.1</v>
      </c>
      <c r="C56" s="12">
        <v>59.5</v>
      </c>
      <c r="D56" s="12">
        <v>55.8</v>
      </c>
      <c r="E56" s="12">
        <v>38.700000000000003</v>
      </c>
      <c r="F56" s="12">
        <v>82.4</v>
      </c>
      <c r="G56" s="12">
        <v>85.9</v>
      </c>
      <c r="H56" s="12">
        <v>36</v>
      </c>
      <c r="I56" s="12">
        <v>43.8</v>
      </c>
      <c r="J56" s="12">
        <v>90.7</v>
      </c>
      <c r="K56" s="12">
        <v>85.2</v>
      </c>
      <c r="L56" s="12">
        <v>54.4</v>
      </c>
      <c r="M56" s="12">
        <v>73.900000000000006</v>
      </c>
      <c r="N56" s="12">
        <v>36.5</v>
      </c>
      <c r="O56" s="12">
        <v>61.3</v>
      </c>
      <c r="P56" s="12">
        <v>65.400000000000006</v>
      </c>
      <c r="Q56" s="12">
        <v>60.3</v>
      </c>
      <c r="R56" s="12">
        <v>61.5</v>
      </c>
      <c r="S56" s="12">
        <v>67</v>
      </c>
      <c r="T56" s="12">
        <v>85.1</v>
      </c>
      <c r="U56" s="12">
        <v>71.3</v>
      </c>
      <c r="V56" s="12">
        <v>82.1</v>
      </c>
      <c r="W56" s="12">
        <v>57.8</v>
      </c>
      <c r="X56" s="12">
        <v>47.2</v>
      </c>
      <c r="Y56" s="12">
        <v>81.3</v>
      </c>
      <c r="Z56" s="12">
        <v>77.8</v>
      </c>
      <c r="AA56" s="12">
        <v>82.2</v>
      </c>
      <c r="AB56" s="12">
        <v>81.5</v>
      </c>
      <c r="AC56" s="12">
        <v>66.5</v>
      </c>
      <c r="AD56" s="12">
        <v>80.599999999999994</v>
      </c>
      <c r="AE56" s="12">
        <v>82.5</v>
      </c>
      <c r="AF56" s="12">
        <v>77.5</v>
      </c>
      <c r="AG56" s="12">
        <v>49.4</v>
      </c>
      <c r="AH56" s="12"/>
      <c r="AI56" s="10">
        <v>180983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24.88902887139108</v>
      </c>
      <c r="C57" s="12">
        <v>32</v>
      </c>
      <c r="D57" s="12">
        <v>30</v>
      </c>
      <c r="E57" s="12">
        <v>20</v>
      </c>
      <c r="F57" s="12">
        <v>44.1</v>
      </c>
      <c r="G57" s="12">
        <v>48.6</v>
      </c>
      <c r="H57" s="12">
        <v>19.7</v>
      </c>
      <c r="I57" s="12">
        <v>22.1</v>
      </c>
      <c r="J57" s="12">
        <v>50.9</v>
      </c>
      <c r="K57" s="12">
        <v>47.9</v>
      </c>
      <c r="L57" s="12">
        <v>25.6</v>
      </c>
      <c r="M57" s="12">
        <v>38.6</v>
      </c>
      <c r="N57" s="12">
        <v>20.100000000000001</v>
      </c>
      <c r="O57" s="12">
        <v>31.5</v>
      </c>
      <c r="P57" s="12">
        <v>41.4</v>
      </c>
      <c r="Q57" s="12">
        <v>30.6</v>
      </c>
      <c r="R57" s="12">
        <v>33.5</v>
      </c>
      <c r="S57" s="12">
        <v>34.799999999999997</v>
      </c>
      <c r="T57" s="12">
        <v>47.4</v>
      </c>
      <c r="U57" s="12">
        <v>42.7</v>
      </c>
      <c r="V57" s="12">
        <v>45.9</v>
      </c>
      <c r="W57" s="12">
        <v>30.4</v>
      </c>
      <c r="X57" s="12">
        <v>24.2</v>
      </c>
      <c r="Y57" s="12">
        <v>42.2</v>
      </c>
      <c r="Z57" s="12">
        <v>41.8</v>
      </c>
      <c r="AA57" s="12">
        <v>46.7</v>
      </c>
      <c r="AB57" s="12">
        <v>44.9</v>
      </c>
      <c r="AC57" s="12">
        <v>39</v>
      </c>
      <c r="AD57" s="12">
        <v>39.799999999999997</v>
      </c>
      <c r="AE57" s="12">
        <v>42.6</v>
      </c>
      <c r="AF57" s="12">
        <v>43.5</v>
      </c>
      <c r="AG57" s="12">
        <v>32.1</v>
      </c>
      <c r="AH57" s="12"/>
      <c r="AI57" s="10">
        <v>95089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A58" s="12"/>
      <c r="AC58" s="12"/>
      <c r="AD58" s="12"/>
      <c r="AE58" s="12"/>
      <c r="AF58" s="12"/>
      <c r="AG58" s="12"/>
      <c r="AK58" s="12"/>
    </row>
    <row r="59" spans="1:41" x14ac:dyDescent="0.25">
      <c r="AA59" s="34">
        <f>94078-F57-AI57</f>
        <v>-1055.1000000000058</v>
      </c>
    </row>
    <row r="60" spans="1:41" x14ac:dyDescent="0.25">
      <c r="AA60" s="12"/>
    </row>
    <row r="61" spans="1:41" x14ac:dyDescent="0.25">
      <c r="AA61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Normal="100" workbookViewId="0"/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38.4</v>
      </c>
      <c r="C3" s="12">
        <v>48.4</v>
      </c>
      <c r="D3" s="12">
        <v>77.7</v>
      </c>
      <c r="E3" s="12">
        <v>42.1</v>
      </c>
      <c r="F3" s="12">
        <v>47.6</v>
      </c>
      <c r="G3" s="12">
        <v>36.299999999999997</v>
      </c>
      <c r="H3" s="12">
        <v>38.6</v>
      </c>
      <c r="I3" s="12">
        <v>49.2</v>
      </c>
      <c r="J3" s="12">
        <v>48.2</v>
      </c>
      <c r="K3" s="12">
        <v>41</v>
      </c>
      <c r="L3" s="12">
        <v>37.200000000000003</v>
      </c>
      <c r="M3" s="12">
        <v>36.700000000000003</v>
      </c>
      <c r="N3" s="12">
        <v>36.9</v>
      </c>
      <c r="O3" s="12">
        <v>36.5</v>
      </c>
      <c r="P3" s="12">
        <v>52.5</v>
      </c>
      <c r="Q3" s="12">
        <v>37.6</v>
      </c>
      <c r="R3" s="12">
        <v>39</v>
      </c>
      <c r="S3" s="12">
        <v>21.9</v>
      </c>
      <c r="T3" s="12">
        <v>39.799999999999997</v>
      </c>
      <c r="U3" s="12">
        <v>48.6</v>
      </c>
      <c r="V3" s="12">
        <v>44.4</v>
      </c>
      <c r="W3" s="12">
        <v>50.7</v>
      </c>
      <c r="X3" s="12">
        <v>37.200000000000003</v>
      </c>
      <c r="Y3" s="12">
        <v>35.9</v>
      </c>
      <c r="Z3" s="12">
        <v>39.200000000000003</v>
      </c>
      <c r="AA3" s="12">
        <v>11.4</v>
      </c>
      <c r="AB3" s="12">
        <v>15.6</v>
      </c>
      <c r="AC3" s="12">
        <v>36.799999999999997</v>
      </c>
      <c r="AD3" s="12">
        <v>35.299999999999997</v>
      </c>
      <c r="AE3" s="12">
        <v>34.9</v>
      </c>
      <c r="AF3" s="12">
        <v>39.5</v>
      </c>
      <c r="AG3" s="12">
        <v>35</v>
      </c>
      <c r="AH3" s="12"/>
      <c r="AI3" s="12"/>
    </row>
    <row r="4" spans="1:40" s="6" customFormat="1" x14ac:dyDescent="0.25">
      <c r="A4" s="13" t="s">
        <v>4</v>
      </c>
      <c r="B4" s="28">
        <f t="shared" ref="B4:AG4" si="0">SUM(B54:B57)</f>
        <v>168.1</v>
      </c>
      <c r="C4" s="28">
        <f t="shared" si="0"/>
        <v>187.1</v>
      </c>
      <c r="D4" s="28">
        <f t="shared" si="0"/>
        <v>266.7</v>
      </c>
      <c r="E4" s="28">
        <f t="shared" si="0"/>
        <v>269</v>
      </c>
      <c r="F4" s="28">
        <f t="shared" si="0"/>
        <v>231.29999999999998</v>
      </c>
      <c r="G4" s="28">
        <f t="shared" si="0"/>
        <v>279.3</v>
      </c>
      <c r="H4" s="28">
        <f t="shared" si="0"/>
        <v>274.2</v>
      </c>
      <c r="I4" s="28">
        <f t="shared" si="0"/>
        <v>177.4</v>
      </c>
      <c r="J4" s="28">
        <f t="shared" si="0"/>
        <v>213.00000000000003</v>
      </c>
      <c r="K4" s="28">
        <f t="shared" si="0"/>
        <v>284</v>
      </c>
      <c r="L4" s="28">
        <f t="shared" si="0"/>
        <v>281.8</v>
      </c>
      <c r="M4" s="28">
        <f t="shared" si="0"/>
        <v>273.5</v>
      </c>
      <c r="N4" s="28">
        <f t="shared" si="0"/>
        <v>197.8</v>
      </c>
      <c r="O4" s="28">
        <f t="shared" si="0"/>
        <v>273.29999999999995</v>
      </c>
      <c r="P4" s="28">
        <f t="shared" si="0"/>
        <v>207</v>
      </c>
      <c r="Q4" s="28">
        <f t="shared" si="0"/>
        <v>276.09999999999997</v>
      </c>
      <c r="R4" s="28">
        <f t="shared" si="0"/>
        <v>239.2</v>
      </c>
      <c r="S4" s="28">
        <f t="shared" si="0"/>
        <v>109.69999999999999</v>
      </c>
      <c r="T4" s="28">
        <f t="shared" si="0"/>
        <v>91.7</v>
      </c>
      <c r="U4" s="28">
        <f t="shared" si="0"/>
        <v>176.8</v>
      </c>
      <c r="V4" s="28">
        <f t="shared" si="0"/>
        <v>243.20000000000002</v>
      </c>
      <c r="W4" s="28">
        <f t="shared" si="0"/>
        <v>162.20000000000002</v>
      </c>
      <c r="X4" s="28">
        <f t="shared" si="0"/>
        <v>269.39999999999998</v>
      </c>
      <c r="Y4" s="28">
        <f t="shared" si="0"/>
        <v>264.8</v>
      </c>
      <c r="Z4" s="28">
        <f t="shared" si="0"/>
        <v>252.3</v>
      </c>
      <c r="AA4" s="28">
        <f t="shared" si="0"/>
        <v>63.5</v>
      </c>
      <c r="AB4" s="28">
        <f t="shared" si="0"/>
        <v>79.5</v>
      </c>
      <c r="AC4" s="28">
        <f t="shared" si="0"/>
        <v>261.5</v>
      </c>
      <c r="AD4" s="28">
        <f t="shared" si="0"/>
        <v>252.79999999999998</v>
      </c>
      <c r="AE4" s="28">
        <f t="shared" si="0"/>
        <v>244.89999999999998</v>
      </c>
      <c r="AF4" s="28">
        <f t="shared" si="0"/>
        <v>218.1</v>
      </c>
      <c r="AG4" s="28">
        <f t="shared" si="0"/>
        <v>220.09999999999997</v>
      </c>
      <c r="AI4" s="9">
        <f>SUM(C4:AG4)</f>
        <v>6841.2000000000007</v>
      </c>
      <c r="AJ4" s="14">
        <f>AVERAGE(C4:AG4)</f>
        <v>220.68387096774197</v>
      </c>
      <c r="AK4" s="15"/>
    </row>
    <row r="5" spans="1:40" x14ac:dyDescent="0.25">
      <c r="A5" s="11" t="s">
        <v>29</v>
      </c>
      <c r="B5" s="10">
        <f t="shared" ref="B5" si="1">$A53+B6</f>
        <v>657373</v>
      </c>
      <c r="C5" s="10">
        <f t="shared" ref="C5:AG5" si="2">$A53+C6</f>
        <v>657560</v>
      </c>
      <c r="D5" s="10">
        <f t="shared" si="2"/>
        <v>657828</v>
      </c>
      <c r="E5" s="10">
        <f t="shared" si="2"/>
        <v>658096</v>
      </c>
      <c r="F5" s="10">
        <f t="shared" si="2"/>
        <v>658328</v>
      </c>
      <c r="G5" s="10">
        <f t="shared" si="2"/>
        <v>658608</v>
      </c>
      <c r="H5" s="10">
        <f t="shared" si="2"/>
        <v>658882</v>
      </c>
      <c r="I5" s="10">
        <f t="shared" si="2"/>
        <v>659060</v>
      </c>
      <c r="J5" s="10">
        <f t="shared" si="2"/>
        <v>659273</v>
      </c>
      <c r="K5" s="10">
        <f t="shared" si="2"/>
        <v>659557</v>
      </c>
      <c r="L5" s="10">
        <f t="shared" si="2"/>
        <v>659838</v>
      </c>
      <c r="M5" s="10">
        <f t="shared" si="2"/>
        <v>660112</v>
      </c>
      <c r="N5" s="10">
        <f t="shared" si="2"/>
        <v>660310</v>
      </c>
      <c r="O5" s="10">
        <f t="shared" si="2"/>
        <v>660583</v>
      </c>
      <c r="P5" s="10">
        <f t="shared" si="2"/>
        <v>660790</v>
      </c>
      <c r="Q5" s="10">
        <f t="shared" si="2"/>
        <v>661068</v>
      </c>
      <c r="R5" s="10">
        <f t="shared" si="2"/>
        <v>661306</v>
      </c>
      <c r="S5" s="10">
        <f t="shared" si="2"/>
        <v>661417</v>
      </c>
      <c r="T5" s="10">
        <f t="shared" si="2"/>
        <v>661509</v>
      </c>
      <c r="U5" s="10">
        <f t="shared" si="2"/>
        <v>661685</v>
      </c>
      <c r="V5" s="10">
        <f t="shared" si="2"/>
        <v>661928</v>
      </c>
      <c r="W5" s="10">
        <f t="shared" si="2"/>
        <v>662091</v>
      </c>
      <c r="X5" s="10">
        <f t="shared" si="2"/>
        <v>662362</v>
      </c>
      <c r="Y5" s="10">
        <f t="shared" si="2"/>
        <v>662625</v>
      </c>
      <c r="Z5" s="10">
        <f t="shared" si="2"/>
        <v>662878</v>
      </c>
      <c r="AA5" s="10">
        <f t="shared" si="2"/>
        <v>662943</v>
      </c>
      <c r="AB5" s="10">
        <f t="shared" si="2"/>
        <v>663021</v>
      </c>
      <c r="AC5" s="10">
        <f t="shared" si="2"/>
        <v>663283</v>
      </c>
      <c r="AD5" s="10">
        <f t="shared" si="2"/>
        <v>663535</v>
      </c>
      <c r="AE5" s="10">
        <f t="shared" si="2"/>
        <v>663781</v>
      </c>
      <c r="AF5" s="10">
        <f t="shared" si="2"/>
        <v>663998</v>
      </c>
      <c r="AG5" s="10">
        <f t="shared" si="2"/>
        <v>664219</v>
      </c>
      <c r="AI5" s="10"/>
    </row>
    <row r="6" spans="1:40" s="19" customFormat="1" x14ac:dyDescent="0.25">
      <c r="B6" s="24">
        <v>615698</v>
      </c>
      <c r="C6" s="24">
        <v>615885</v>
      </c>
      <c r="D6" s="24">
        <v>616153</v>
      </c>
      <c r="E6" s="24">
        <v>616421</v>
      </c>
      <c r="F6" s="24">
        <v>616653</v>
      </c>
      <c r="G6" s="24">
        <v>616933</v>
      </c>
      <c r="H6" s="24">
        <v>617207</v>
      </c>
      <c r="I6" s="24">
        <v>617385</v>
      </c>
      <c r="J6" s="24">
        <v>617598</v>
      </c>
      <c r="K6" s="24">
        <v>617882</v>
      </c>
      <c r="L6" s="24">
        <v>618163</v>
      </c>
      <c r="M6" s="24">
        <v>618437</v>
      </c>
      <c r="N6" s="24">
        <v>618635</v>
      </c>
      <c r="O6" s="24">
        <v>618908</v>
      </c>
      <c r="P6" s="24">
        <v>619115</v>
      </c>
      <c r="Q6" s="24">
        <v>619393</v>
      </c>
      <c r="R6" s="24">
        <v>619631</v>
      </c>
      <c r="S6" s="24">
        <v>619742</v>
      </c>
      <c r="T6" s="24">
        <v>619834</v>
      </c>
      <c r="U6" s="24">
        <v>620010</v>
      </c>
      <c r="V6" s="24">
        <v>620253</v>
      </c>
      <c r="W6" s="24">
        <v>620416</v>
      </c>
      <c r="X6" s="24">
        <v>620687</v>
      </c>
      <c r="Y6" s="24">
        <v>620950</v>
      </c>
      <c r="Z6" s="24">
        <v>621203</v>
      </c>
      <c r="AA6" s="24">
        <v>621268</v>
      </c>
      <c r="AB6" s="30">
        <v>621346</v>
      </c>
      <c r="AC6" s="30">
        <v>621608</v>
      </c>
      <c r="AD6" s="30">
        <v>621860</v>
      </c>
      <c r="AE6" s="24">
        <v>622106</v>
      </c>
      <c r="AF6" s="24">
        <v>622323</v>
      </c>
      <c r="AG6" s="24">
        <v>622544</v>
      </c>
      <c r="AI6" s="10">
        <f>MAX(C6:AG6)-B6</f>
        <v>6846</v>
      </c>
      <c r="AJ6" s="20"/>
    </row>
    <row r="7" spans="1:40" x14ac:dyDescent="0.25">
      <c r="B7" s="31"/>
      <c r="C7" s="31">
        <f>SUM($C4:C4) - (C6-$B6)</f>
        <v>9.9999999999994316E-2</v>
      </c>
      <c r="D7" s="31">
        <f>SUM($C4:D4) - (D6-$B6)</f>
        <v>-1.2000000000000455</v>
      </c>
      <c r="E7" s="31">
        <f>SUM($C4:E4) - (E6-$B6)</f>
        <v>-0.20000000000004547</v>
      </c>
      <c r="F7" s="31">
        <f>SUM($C4:F4) - (F6-$B6)</f>
        <v>-0.90000000000009095</v>
      </c>
      <c r="G7" s="31">
        <f>SUM($C4:G4) - (G6-$B6)</f>
        <v>-1.6000000000001364</v>
      </c>
      <c r="H7" s="31">
        <f>SUM($C4:H4) - (H6-$B6)</f>
        <v>-1.4000000000000909</v>
      </c>
      <c r="I7" s="31">
        <f>SUM($C4:I4) - (I6-$B6)</f>
        <v>-2</v>
      </c>
      <c r="J7" s="31">
        <f>SUM($C4:J4) - (J6-$B6)</f>
        <v>-2</v>
      </c>
      <c r="K7" s="31">
        <f>SUM($C4:K4) - (K6-$B6)</f>
        <v>-2</v>
      </c>
      <c r="L7" s="31">
        <f>SUM($C4:L4) - (L6-$B6)</f>
        <v>-1.1999999999998181</v>
      </c>
      <c r="M7" s="31">
        <f>SUM($C4:M4) - (M6-$B6)</f>
        <v>-1.6999999999998181</v>
      </c>
      <c r="N7" s="31">
        <f>SUM($C4:N4) - (N6-$B6)</f>
        <v>-1.8999999999996362</v>
      </c>
      <c r="O7" s="31">
        <f>SUM($C4:O4) - (O6-$B6)</f>
        <v>-1.5999999999994543</v>
      </c>
      <c r="P7" s="31">
        <f>SUM($C4:P4) - (P6-$B6)</f>
        <v>-1.5999999999994543</v>
      </c>
      <c r="Q7" s="31">
        <f>SUM($C4:Q4) - (Q6-$B6)</f>
        <v>-3.4999999999995453</v>
      </c>
      <c r="R7" s="31">
        <f>SUM($C4:R4) - (R6-$B6)</f>
        <v>-2.2999999999997272</v>
      </c>
      <c r="S7" s="31">
        <f>SUM($C4:S4) - (S6-$B6)</f>
        <v>-3.5999999999999091</v>
      </c>
      <c r="T7" s="31">
        <f>SUM($C4:T4) - (T6-$B6)</f>
        <v>-3.8999999999996362</v>
      </c>
      <c r="U7" s="31">
        <f>SUM($C4:U4) - (U6-$B6)</f>
        <v>-3.0999999999994543</v>
      </c>
      <c r="V7" s="31">
        <f>SUM($C4:V4) - (V6-$B6)</f>
        <v>-2.8999999999996362</v>
      </c>
      <c r="W7" s="31">
        <f>SUM($C4:W4) - (W6-$B6)</f>
        <v>-3.6999999999998181</v>
      </c>
      <c r="X7" s="31">
        <f>SUM($C4:X4) - (X6-$B6)</f>
        <v>-5.3000000000001819</v>
      </c>
      <c r="Y7" s="31">
        <f>SUM($C4:Y4) - (Y6-$B6)</f>
        <v>-3.5</v>
      </c>
      <c r="Z7" s="31">
        <f>SUM($C4:Z4) - (Z6-$B6)</f>
        <v>-4.1999999999998181</v>
      </c>
      <c r="AA7" s="31">
        <f>SUM($C4:AA4) - (AA6-$B6)</f>
        <v>-5.6999999999998181</v>
      </c>
      <c r="AB7" s="31">
        <f>SUM($C4:AB4) - (AB6-$B6)</f>
        <v>-4.1999999999998181</v>
      </c>
      <c r="AC7" s="31">
        <f>SUM($C4:AC4) - (AC6-$B6)</f>
        <v>-4.6999999999998181</v>
      </c>
      <c r="AD7" s="31">
        <f>SUM($C4:AD4) - (AD6-$B6)</f>
        <v>-3.8999999999996362</v>
      </c>
      <c r="AE7" s="31">
        <f>SUM($C4:AE4) - (AE6-$B6)</f>
        <v>-5</v>
      </c>
      <c r="AF7" s="31">
        <f>SUM($C4:AF4) - (AF6-$B6)</f>
        <v>-3.8999999999996362</v>
      </c>
      <c r="AG7" s="31">
        <f>SUM($C4:AG4) - (AG6-$B6)</f>
        <v>-4.7999999999992724</v>
      </c>
      <c r="AI7" s="10"/>
      <c r="AJ7" s="16"/>
    </row>
    <row r="8" spans="1:40" x14ac:dyDescent="0.25">
      <c r="A8" s="11" t="s">
        <v>27</v>
      </c>
      <c r="B8">
        <v>562285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SUM(AK54:AK56)+A53</f>
        <v>568058</v>
      </c>
      <c r="AI8" s="10">
        <f>MAX(C8:AG8)-B8</f>
        <v>5773</v>
      </c>
    </row>
    <row r="9" spans="1:40" x14ac:dyDescent="0.25">
      <c r="A9" s="18" t="s">
        <v>37</v>
      </c>
      <c r="B9">
        <v>95089</v>
      </c>
      <c r="AG9" s="10">
        <f>AK57</f>
        <v>96161</v>
      </c>
      <c r="AI9" s="10">
        <f>MAX(C9:AG9)-B9</f>
        <v>1072</v>
      </c>
    </row>
    <row r="10" spans="1:40" x14ac:dyDescent="0.25">
      <c r="AI10" s="10">
        <f>SUM(AI8:AI9)</f>
        <v>6845</v>
      </c>
    </row>
    <row r="11" spans="1:40" x14ac:dyDescent="0.25">
      <c r="AI11" s="10"/>
    </row>
    <row r="53" spans="1:41" x14ac:dyDescent="0.25">
      <c r="A53">
        <v>41675</v>
      </c>
      <c r="AK53" t="s">
        <v>38</v>
      </c>
    </row>
    <row r="54" spans="1:41" x14ac:dyDescent="0.25">
      <c r="A54" s="11" t="s">
        <v>22</v>
      </c>
      <c r="B54" s="12">
        <v>45.6</v>
      </c>
      <c r="C54" s="12">
        <v>53.9</v>
      </c>
      <c r="D54" s="12">
        <v>77.7</v>
      </c>
      <c r="E54" s="12">
        <v>79.3</v>
      </c>
      <c r="F54" s="12">
        <v>66.5</v>
      </c>
      <c r="G54" s="12">
        <v>82</v>
      </c>
      <c r="H54" s="12">
        <v>75.599999999999994</v>
      </c>
      <c r="I54" s="12">
        <v>52.6</v>
      </c>
      <c r="J54" s="12">
        <v>60.6</v>
      </c>
      <c r="K54" s="12">
        <v>79.7</v>
      </c>
      <c r="L54" s="12">
        <v>78.900000000000006</v>
      </c>
      <c r="M54" s="12">
        <v>76.2</v>
      </c>
      <c r="N54" s="12">
        <v>51.7</v>
      </c>
      <c r="O54" s="12">
        <v>76.099999999999994</v>
      </c>
      <c r="P54" s="12">
        <v>57.1</v>
      </c>
      <c r="Q54" s="12">
        <v>75.599999999999994</v>
      </c>
      <c r="R54" s="12">
        <v>63.3</v>
      </c>
      <c r="S54" s="12">
        <v>29.5</v>
      </c>
      <c r="T54" s="12">
        <v>24.2</v>
      </c>
      <c r="U54" s="12">
        <v>46.9</v>
      </c>
      <c r="V54" s="12">
        <v>67.400000000000006</v>
      </c>
      <c r="W54" s="12">
        <v>45.5</v>
      </c>
      <c r="X54" s="12">
        <v>74.900000000000006</v>
      </c>
      <c r="Y54" s="12">
        <v>73.599999999999994</v>
      </c>
      <c r="Z54" s="12">
        <v>69.2</v>
      </c>
      <c r="AA54" s="12">
        <v>16.2</v>
      </c>
      <c r="AB54" s="12">
        <v>20.7</v>
      </c>
      <c r="AC54" s="12">
        <v>73.599999999999994</v>
      </c>
      <c r="AD54" s="12">
        <v>70.2</v>
      </c>
      <c r="AE54" s="12">
        <v>67.7</v>
      </c>
      <c r="AF54" s="12">
        <v>59.7</v>
      </c>
      <c r="AG54" s="12">
        <v>59.4</v>
      </c>
      <c r="AH54" s="12"/>
      <c r="AI54" s="10">
        <f t="shared" ref="AI54:AI56" si="3">SUM(C54:AG54)</f>
        <v>1905.5000000000007</v>
      </c>
      <c r="AJ54" s="12"/>
      <c r="AK54" s="10">
        <v>153101</v>
      </c>
      <c r="AL54" s="12"/>
      <c r="AM54" s="12"/>
      <c r="AN54" s="12"/>
      <c r="AO54" s="12"/>
    </row>
    <row r="55" spans="1:41" x14ac:dyDescent="0.25">
      <c r="A55" s="11" t="s">
        <v>23</v>
      </c>
      <c r="B55" s="12">
        <v>41</v>
      </c>
      <c r="C55" s="12">
        <v>48.1</v>
      </c>
      <c r="D55" s="12">
        <v>68.099999999999994</v>
      </c>
      <c r="E55" s="12">
        <v>69.400000000000006</v>
      </c>
      <c r="F55" s="12">
        <v>59.2</v>
      </c>
      <c r="G55" s="12">
        <v>71.3</v>
      </c>
      <c r="H55" s="12">
        <v>78.900000000000006</v>
      </c>
      <c r="I55" s="12">
        <v>54.3</v>
      </c>
      <c r="J55" s="12">
        <v>63.7</v>
      </c>
      <c r="K55" s="12">
        <v>82</v>
      </c>
      <c r="L55" s="12">
        <v>81.3</v>
      </c>
      <c r="M55" s="12">
        <v>78.8</v>
      </c>
      <c r="N55" s="12">
        <v>55.1</v>
      </c>
      <c r="O55" s="12">
        <v>79.099999999999994</v>
      </c>
      <c r="P55" s="12">
        <v>60.6</v>
      </c>
      <c r="Q55" s="12">
        <v>80.3</v>
      </c>
      <c r="R55" s="12">
        <v>67.900000000000006</v>
      </c>
      <c r="S55" s="12">
        <v>32.299999999999997</v>
      </c>
      <c r="T55" s="12">
        <v>27</v>
      </c>
      <c r="U55" s="12">
        <v>50.6</v>
      </c>
      <c r="V55" s="12">
        <v>70.7</v>
      </c>
      <c r="W55" s="12">
        <v>48.4</v>
      </c>
      <c r="X55" s="12">
        <v>78.400000000000006</v>
      </c>
      <c r="Y55" s="12">
        <v>77.2</v>
      </c>
      <c r="Z55" s="12">
        <v>73.400000000000006</v>
      </c>
      <c r="AA55" s="12">
        <v>18.899999999999999</v>
      </c>
      <c r="AB55" s="12">
        <v>23.5</v>
      </c>
      <c r="AC55" s="12">
        <v>76.7</v>
      </c>
      <c r="AD55" s="12">
        <v>73.5</v>
      </c>
      <c r="AE55" s="12">
        <v>71.2</v>
      </c>
      <c r="AF55" s="12">
        <v>63.6</v>
      </c>
      <c r="AG55" s="12">
        <v>63.3</v>
      </c>
      <c r="AH55" s="12"/>
      <c r="AI55" s="10">
        <f t="shared" si="3"/>
        <v>1946.8000000000004</v>
      </c>
      <c r="AJ55" s="12"/>
      <c r="AK55" s="10">
        <v>190380</v>
      </c>
      <c r="AL55" s="12"/>
      <c r="AM55" s="12"/>
      <c r="AN55" s="12"/>
      <c r="AO55" s="12"/>
    </row>
    <row r="56" spans="1:41" x14ac:dyDescent="0.25">
      <c r="A56" s="11" t="s">
        <v>24</v>
      </c>
      <c r="B56" s="12">
        <v>49.4</v>
      </c>
      <c r="C56" s="12">
        <v>55.5</v>
      </c>
      <c r="D56" s="12">
        <v>78</v>
      </c>
      <c r="E56" s="12">
        <v>79.3</v>
      </c>
      <c r="F56" s="12">
        <v>68</v>
      </c>
      <c r="G56" s="12">
        <v>80.8</v>
      </c>
      <c r="H56" s="12">
        <v>75.3</v>
      </c>
      <c r="I56" s="12">
        <v>48.5</v>
      </c>
      <c r="J56" s="12">
        <v>60.3</v>
      </c>
      <c r="K56" s="12">
        <v>77.900000000000006</v>
      </c>
      <c r="L56" s="12">
        <v>77.3</v>
      </c>
      <c r="M56" s="12">
        <v>75.2</v>
      </c>
      <c r="N56" s="12">
        <v>56.3</v>
      </c>
      <c r="O56" s="12">
        <v>75.099999999999994</v>
      </c>
      <c r="P56" s="12">
        <v>57.2</v>
      </c>
      <c r="Q56" s="12">
        <v>76.099999999999994</v>
      </c>
      <c r="R56" s="12">
        <v>67.599999999999994</v>
      </c>
      <c r="S56" s="12">
        <v>31.9</v>
      </c>
      <c r="T56" s="12">
        <v>26.8</v>
      </c>
      <c r="U56" s="12">
        <v>51</v>
      </c>
      <c r="V56" s="12">
        <v>67.2</v>
      </c>
      <c r="W56" s="12">
        <v>45.4</v>
      </c>
      <c r="X56" s="12">
        <v>73.7</v>
      </c>
      <c r="Y56" s="12">
        <v>72.3</v>
      </c>
      <c r="Z56" s="12">
        <v>69.2</v>
      </c>
      <c r="AA56" s="12">
        <v>18.600000000000001</v>
      </c>
      <c r="AB56" s="12">
        <v>23.2</v>
      </c>
      <c r="AC56" s="12">
        <v>71.900000000000006</v>
      </c>
      <c r="AD56" s="12">
        <v>69.099999999999994</v>
      </c>
      <c r="AE56" s="12">
        <v>67.3</v>
      </c>
      <c r="AF56" s="12">
        <v>60.7</v>
      </c>
      <c r="AG56" s="12">
        <v>61.2</v>
      </c>
      <c r="AH56" s="12"/>
      <c r="AI56" s="10">
        <f t="shared" si="3"/>
        <v>1917.9</v>
      </c>
      <c r="AJ56" s="12"/>
      <c r="AK56" s="10">
        <v>182902</v>
      </c>
      <c r="AL56" s="12"/>
      <c r="AM56" s="12"/>
      <c r="AN56" s="12"/>
      <c r="AO56" s="12"/>
    </row>
    <row r="57" spans="1:41" x14ac:dyDescent="0.25">
      <c r="A57" s="11" t="s">
        <v>21</v>
      </c>
      <c r="B57" s="12">
        <v>32.1</v>
      </c>
      <c r="C57" s="12">
        <v>29.6</v>
      </c>
      <c r="D57" s="12">
        <v>42.9</v>
      </c>
      <c r="E57" s="12">
        <v>41</v>
      </c>
      <c r="F57" s="12">
        <v>37.6</v>
      </c>
      <c r="G57" s="12">
        <v>45.2</v>
      </c>
      <c r="H57" s="12">
        <v>44.4</v>
      </c>
      <c r="I57" s="12">
        <v>22</v>
      </c>
      <c r="J57" s="12">
        <v>28.4</v>
      </c>
      <c r="K57" s="12">
        <v>44.4</v>
      </c>
      <c r="L57" s="12">
        <v>44.3</v>
      </c>
      <c r="M57" s="12">
        <v>43.3</v>
      </c>
      <c r="N57" s="12">
        <v>34.700000000000003</v>
      </c>
      <c r="O57" s="12">
        <v>43</v>
      </c>
      <c r="P57" s="12">
        <v>32.1</v>
      </c>
      <c r="Q57" s="12">
        <v>44.1</v>
      </c>
      <c r="R57" s="12">
        <v>40.4</v>
      </c>
      <c r="S57" s="12">
        <v>16</v>
      </c>
      <c r="T57" s="12">
        <v>13.7</v>
      </c>
      <c r="U57" s="12">
        <v>28.3</v>
      </c>
      <c r="V57" s="12">
        <v>37.9</v>
      </c>
      <c r="W57" s="12">
        <v>22.9</v>
      </c>
      <c r="X57" s="12">
        <v>42.4</v>
      </c>
      <c r="Y57" s="12">
        <v>41.7</v>
      </c>
      <c r="Z57" s="12">
        <v>40.5</v>
      </c>
      <c r="AA57" s="12">
        <v>9.8000000000000007</v>
      </c>
      <c r="AB57" s="12">
        <v>12.1</v>
      </c>
      <c r="AC57" s="12">
        <v>39.299999999999997</v>
      </c>
      <c r="AD57" s="12">
        <v>40</v>
      </c>
      <c r="AE57" s="12">
        <v>38.700000000000003</v>
      </c>
      <c r="AF57" s="12">
        <v>34.1</v>
      </c>
      <c r="AG57" s="12">
        <v>36.200000000000003</v>
      </c>
      <c r="AH57" s="12"/>
      <c r="AI57" s="10">
        <f>SUM(C57:AG57)</f>
        <v>1071</v>
      </c>
      <c r="AJ57" s="12"/>
      <c r="AK57" s="10">
        <v>96161</v>
      </c>
      <c r="AL57" s="12"/>
      <c r="AM57" s="12"/>
      <c r="AN57" s="12"/>
      <c r="AO57" s="12"/>
    </row>
    <row r="58" spans="1:41" x14ac:dyDescent="0.25">
      <c r="A58" s="11" t="s">
        <v>162</v>
      </c>
      <c r="B58" s="12">
        <f>SUM(B54:B56)</f>
        <v>136</v>
      </c>
      <c r="C58" s="12">
        <f t="shared" ref="C58:AG58" si="4">SUM(C54:C56)</f>
        <v>157.5</v>
      </c>
      <c r="D58" s="12">
        <f t="shared" si="4"/>
        <v>223.8</v>
      </c>
      <c r="E58" s="12">
        <f t="shared" si="4"/>
        <v>228</v>
      </c>
      <c r="F58" s="12">
        <f t="shared" si="4"/>
        <v>193.7</v>
      </c>
      <c r="G58" s="12">
        <f t="shared" si="4"/>
        <v>234.10000000000002</v>
      </c>
      <c r="H58" s="12">
        <f t="shared" si="4"/>
        <v>229.8</v>
      </c>
      <c r="I58" s="12">
        <f t="shared" si="4"/>
        <v>155.4</v>
      </c>
      <c r="J58" s="12">
        <f t="shared" si="4"/>
        <v>184.60000000000002</v>
      </c>
      <c r="K58" s="12">
        <f t="shared" si="4"/>
        <v>239.6</v>
      </c>
      <c r="L58" s="12">
        <f t="shared" si="4"/>
        <v>237.5</v>
      </c>
      <c r="M58" s="12">
        <f t="shared" si="4"/>
        <v>230.2</v>
      </c>
      <c r="N58" s="12">
        <f t="shared" si="4"/>
        <v>163.10000000000002</v>
      </c>
      <c r="O58" s="12">
        <f t="shared" si="4"/>
        <v>230.29999999999998</v>
      </c>
      <c r="P58" s="12">
        <f t="shared" si="4"/>
        <v>174.9</v>
      </c>
      <c r="Q58" s="12">
        <f t="shared" si="4"/>
        <v>231.99999999999997</v>
      </c>
      <c r="R58" s="12">
        <f t="shared" si="4"/>
        <v>198.79999999999998</v>
      </c>
      <c r="S58" s="12">
        <f t="shared" si="4"/>
        <v>93.699999999999989</v>
      </c>
      <c r="T58" s="12">
        <f t="shared" si="4"/>
        <v>78</v>
      </c>
      <c r="U58" s="12">
        <f t="shared" si="4"/>
        <v>148.5</v>
      </c>
      <c r="V58" s="12">
        <f t="shared" si="4"/>
        <v>205.3</v>
      </c>
      <c r="W58" s="12">
        <f t="shared" si="4"/>
        <v>139.30000000000001</v>
      </c>
      <c r="X58" s="12">
        <f t="shared" si="4"/>
        <v>227</v>
      </c>
      <c r="Y58" s="12">
        <f t="shared" si="4"/>
        <v>223.10000000000002</v>
      </c>
      <c r="Z58" s="12">
        <f t="shared" si="4"/>
        <v>211.8</v>
      </c>
      <c r="AA58" s="12">
        <f t="shared" si="4"/>
        <v>53.699999999999996</v>
      </c>
      <c r="AB58" s="12">
        <f t="shared" si="4"/>
        <v>67.400000000000006</v>
      </c>
      <c r="AC58" s="12">
        <f t="shared" si="4"/>
        <v>222.20000000000002</v>
      </c>
      <c r="AD58" s="12">
        <f t="shared" si="4"/>
        <v>212.79999999999998</v>
      </c>
      <c r="AE58" s="12">
        <f t="shared" si="4"/>
        <v>206.2</v>
      </c>
      <c r="AF58" s="12">
        <f t="shared" si="4"/>
        <v>184</v>
      </c>
      <c r="AG58" s="12">
        <f t="shared" si="4"/>
        <v>183.89999999999998</v>
      </c>
      <c r="AH58" s="12"/>
      <c r="AI58" s="10">
        <f>SUM(C58:AG58)</f>
        <v>5770.2</v>
      </c>
      <c r="AJ58" s="12"/>
      <c r="AL58" s="12"/>
      <c r="AM58" s="12"/>
      <c r="AN58" s="12"/>
      <c r="AO58" s="12"/>
    </row>
    <row r="59" spans="1:41" x14ac:dyDescent="0.25">
      <c r="B59" s="12"/>
      <c r="C59" s="12"/>
      <c r="D59" s="12"/>
      <c r="E59" s="12"/>
      <c r="F59" s="12"/>
      <c r="G59" s="12"/>
      <c r="H59" s="12"/>
      <c r="I59" s="12"/>
      <c r="J59" s="12"/>
      <c r="L59" s="12"/>
      <c r="AA59" s="12"/>
      <c r="AC59" s="12"/>
      <c r="AD59" s="12"/>
      <c r="AE59" s="12"/>
      <c r="AF59" s="12"/>
      <c r="AG59" s="12"/>
      <c r="AK59" s="12"/>
    </row>
    <row r="60" spans="1:41" x14ac:dyDescent="0.25">
      <c r="AA60" s="34">
        <f>94078-F57-AK57</f>
        <v>-2120.6000000000058</v>
      </c>
    </row>
    <row r="61" spans="1:41" x14ac:dyDescent="0.25">
      <c r="AA61" s="12"/>
    </row>
    <row r="62" spans="1:41" x14ac:dyDescent="0.25">
      <c r="AA62" s="12"/>
    </row>
  </sheetData>
  <conditionalFormatting sqref="B4:C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D4:AG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Normal="100" workbookViewId="0"/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35</v>
      </c>
      <c r="C3" s="12">
        <v>36.799999999999997</v>
      </c>
      <c r="D3" s="12">
        <v>46.5</v>
      </c>
      <c r="E3" s="12">
        <v>49.7</v>
      </c>
      <c r="F3" s="12">
        <v>47.6</v>
      </c>
      <c r="G3" s="12">
        <v>16.399999999999999</v>
      </c>
      <c r="H3" s="12">
        <v>42.7</v>
      </c>
      <c r="I3" s="12">
        <v>39.6</v>
      </c>
      <c r="J3" s="12">
        <v>17.899999999999999</v>
      </c>
      <c r="K3" s="12">
        <v>32.1</v>
      </c>
      <c r="L3" s="12">
        <v>48.5</v>
      </c>
      <c r="M3" s="12">
        <v>20</v>
      </c>
      <c r="N3" s="12">
        <v>41.1</v>
      </c>
      <c r="O3" s="12">
        <v>50.9</v>
      </c>
      <c r="P3" s="12">
        <v>49.5</v>
      </c>
      <c r="Q3" s="12">
        <v>37.9</v>
      </c>
      <c r="R3" s="12">
        <v>44.3</v>
      </c>
      <c r="S3" s="12">
        <v>51.4</v>
      </c>
      <c r="T3" s="12">
        <v>30.3</v>
      </c>
      <c r="U3" s="12">
        <v>43.7</v>
      </c>
      <c r="V3" s="12">
        <v>35.6</v>
      </c>
      <c r="W3" s="12">
        <v>32.9</v>
      </c>
      <c r="X3" s="12">
        <v>36.799999999999997</v>
      </c>
      <c r="Y3" s="12">
        <v>11.7</v>
      </c>
      <c r="Z3" s="12">
        <v>40.799999999999997</v>
      </c>
      <c r="AA3" s="12">
        <v>42.4</v>
      </c>
      <c r="AB3" s="12">
        <v>10</v>
      </c>
      <c r="AC3" s="12">
        <v>44.1</v>
      </c>
      <c r="AD3" s="12">
        <v>12.8</v>
      </c>
      <c r="AE3" s="12">
        <v>35.700000000000003</v>
      </c>
      <c r="AF3" s="12">
        <v>39.700000000000003</v>
      </c>
      <c r="AG3" s="12"/>
      <c r="AH3" s="12"/>
      <c r="AI3" s="12"/>
    </row>
    <row r="4" spans="1:40" s="6" customFormat="1" x14ac:dyDescent="0.25">
      <c r="A4" s="13" t="s">
        <v>4</v>
      </c>
      <c r="B4" s="28">
        <v>220.09999999999997</v>
      </c>
      <c r="C4" s="28">
        <f t="shared" ref="C4:AG4" si="0">SUM(C54:C57)</f>
        <v>220.5</v>
      </c>
      <c r="D4" s="28">
        <f t="shared" si="0"/>
        <v>189.3</v>
      </c>
      <c r="E4" s="28">
        <f t="shared" si="0"/>
        <v>196.20000000000002</v>
      </c>
      <c r="F4" s="28">
        <f t="shared" si="0"/>
        <v>171.90000000000003</v>
      </c>
      <c r="G4" s="28">
        <f t="shared" si="0"/>
        <v>57.1</v>
      </c>
      <c r="H4" s="28">
        <f t="shared" si="0"/>
        <v>244.6</v>
      </c>
      <c r="I4" s="28">
        <f t="shared" si="0"/>
        <v>237.4</v>
      </c>
      <c r="J4" s="28">
        <f t="shared" si="0"/>
        <v>46.900000000000006</v>
      </c>
      <c r="K4" s="28">
        <f t="shared" si="0"/>
        <v>79.100000000000009</v>
      </c>
      <c r="L4" s="28">
        <f t="shared" si="0"/>
        <v>186.5</v>
      </c>
      <c r="M4" s="28">
        <f t="shared" si="0"/>
        <v>69.8</v>
      </c>
      <c r="N4" s="28">
        <f t="shared" si="0"/>
        <v>117.8</v>
      </c>
      <c r="O4" s="28">
        <f t="shared" si="0"/>
        <v>140.19999999999999</v>
      </c>
      <c r="P4" s="28">
        <f t="shared" si="0"/>
        <v>157.69999999999999</v>
      </c>
      <c r="Q4" s="28">
        <f t="shared" si="0"/>
        <v>232.70000000000002</v>
      </c>
      <c r="R4" s="28">
        <f t="shared" si="0"/>
        <v>104.8</v>
      </c>
      <c r="S4" s="28">
        <f t="shared" si="0"/>
        <v>148.4</v>
      </c>
      <c r="T4" s="28">
        <f t="shared" si="0"/>
        <v>115.69999999999999</v>
      </c>
      <c r="U4" s="28">
        <f t="shared" si="0"/>
        <v>200.7</v>
      </c>
      <c r="V4" s="28">
        <f t="shared" si="0"/>
        <v>205.8</v>
      </c>
      <c r="W4" s="28">
        <f t="shared" si="0"/>
        <v>212.89999999999998</v>
      </c>
      <c r="X4" s="28">
        <f t="shared" si="0"/>
        <v>159.9</v>
      </c>
      <c r="Y4" s="28">
        <f t="shared" si="0"/>
        <v>50.199999999999996</v>
      </c>
      <c r="Z4" s="28">
        <f t="shared" si="0"/>
        <v>138.30000000000001</v>
      </c>
      <c r="AA4" s="28">
        <f t="shared" si="0"/>
        <v>134.39999999999998</v>
      </c>
      <c r="AB4" s="28">
        <f t="shared" si="0"/>
        <v>28.8</v>
      </c>
      <c r="AC4" s="28">
        <f t="shared" si="0"/>
        <v>127.80000000000001</v>
      </c>
      <c r="AD4" s="28">
        <f t="shared" si="0"/>
        <v>50.699999999999996</v>
      </c>
      <c r="AE4" s="28">
        <f t="shared" si="0"/>
        <v>156.50000000000003</v>
      </c>
      <c r="AF4" s="28">
        <f t="shared" si="0"/>
        <v>177.7</v>
      </c>
      <c r="AG4" s="28">
        <f t="shared" si="0"/>
        <v>0</v>
      </c>
      <c r="AI4" s="9">
        <f>SUM(C4:AG4)</f>
        <v>4360.3</v>
      </c>
      <c r="AJ4" s="14">
        <f>AVERAGE(C4:AG4)</f>
        <v>140.65483870967742</v>
      </c>
      <c r="AK4" s="15"/>
    </row>
    <row r="5" spans="1:40" x14ac:dyDescent="0.25">
      <c r="A5" s="11" t="s">
        <v>29</v>
      </c>
      <c r="B5" s="10">
        <v>664219</v>
      </c>
      <c r="C5" s="10">
        <f t="shared" ref="C5:AG5" si="1">$A53+C6</f>
        <v>664440</v>
      </c>
      <c r="D5" s="10">
        <f t="shared" si="1"/>
        <v>664629</v>
      </c>
      <c r="E5" s="10">
        <f t="shared" si="1"/>
        <v>664825</v>
      </c>
      <c r="F5" s="10">
        <f t="shared" si="1"/>
        <v>664998</v>
      </c>
      <c r="G5" s="10">
        <f t="shared" si="1"/>
        <v>665054</v>
      </c>
      <c r="H5" s="10">
        <f t="shared" si="1"/>
        <v>665300</v>
      </c>
      <c r="I5" s="10">
        <f t="shared" si="1"/>
        <v>665538</v>
      </c>
      <c r="J5" s="10">
        <f t="shared" si="1"/>
        <v>665584</v>
      </c>
      <c r="K5" s="10">
        <f t="shared" si="1"/>
        <v>665663</v>
      </c>
      <c r="L5" s="10">
        <f t="shared" si="1"/>
        <v>665851</v>
      </c>
      <c r="M5" s="10">
        <f t="shared" si="1"/>
        <v>665920</v>
      </c>
      <c r="N5" s="10">
        <f t="shared" si="1"/>
        <v>666038</v>
      </c>
      <c r="O5" s="10">
        <f t="shared" si="1"/>
        <v>666178</v>
      </c>
      <c r="P5" s="10">
        <f t="shared" si="1"/>
        <v>666335</v>
      </c>
      <c r="Q5" s="10">
        <f t="shared" si="1"/>
        <v>666570</v>
      </c>
      <c r="R5" s="10">
        <f t="shared" si="1"/>
        <v>666674</v>
      </c>
      <c r="S5" s="10">
        <f t="shared" si="1"/>
        <v>666823</v>
      </c>
      <c r="T5" s="10">
        <f t="shared" si="1"/>
        <v>666938</v>
      </c>
      <c r="U5" s="10">
        <f t="shared" si="1"/>
        <v>667139</v>
      </c>
      <c r="V5" s="10">
        <f t="shared" si="1"/>
        <v>667346</v>
      </c>
      <c r="W5" s="10">
        <f t="shared" si="1"/>
        <v>667558</v>
      </c>
      <c r="X5" s="10">
        <f t="shared" si="1"/>
        <v>667718</v>
      </c>
      <c r="Y5" s="10">
        <f t="shared" si="1"/>
        <v>667768</v>
      </c>
      <c r="Z5" s="10">
        <f t="shared" si="1"/>
        <v>667908</v>
      </c>
      <c r="AA5" s="10">
        <f t="shared" si="1"/>
        <v>668041</v>
      </c>
      <c r="AB5" s="10">
        <f t="shared" si="1"/>
        <v>668071</v>
      </c>
      <c r="AC5" s="10">
        <f t="shared" si="1"/>
        <v>668198</v>
      </c>
      <c r="AD5" s="10">
        <f t="shared" si="1"/>
        <v>668249</v>
      </c>
      <c r="AE5" s="10">
        <f t="shared" si="1"/>
        <v>668406</v>
      </c>
      <c r="AF5" s="10">
        <f t="shared" si="1"/>
        <v>668584</v>
      </c>
      <c r="AG5" s="10">
        <f t="shared" si="1"/>
        <v>41675</v>
      </c>
      <c r="AI5" s="10"/>
    </row>
    <row r="6" spans="1:40" s="19" customFormat="1" x14ac:dyDescent="0.25">
      <c r="B6" s="24">
        <v>622544</v>
      </c>
      <c r="C6" s="24">
        <v>622765</v>
      </c>
      <c r="D6" s="24">
        <v>622954</v>
      </c>
      <c r="E6" s="24">
        <v>623150</v>
      </c>
      <c r="F6" s="24">
        <v>623323</v>
      </c>
      <c r="G6" s="24">
        <v>623379</v>
      </c>
      <c r="H6" s="24">
        <v>623625</v>
      </c>
      <c r="I6" s="24">
        <v>623863</v>
      </c>
      <c r="J6" s="24">
        <v>623909</v>
      </c>
      <c r="K6" s="24">
        <v>623988</v>
      </c>
      <c r="L6" s="24">
        <v>624176</v>
      </c>
      <c r="M6" s="24">
        <v>624245</v>
      </c>
      <c r="N6" s="24">
        <v>624363</v>
      </c>
      <c r="O6" s="24">
        <v>624503</v>
      </c>
      <c r="P6" s="24">
        <v>624660</v>
      </c>
      <c r="Q6" s="24">
        <v>624895</v>
      </c>
      <c r="R6" s="24">
        <v>624999</v>
      </c>
      <c r="S6" s="24">
        <v>625148</v>
      </c>
      <c r="T6" s="24">
        <v>625263</v>
      </c>
      <c r="U6" s="24">
        <v>625464</v>
      </c>
      <c r="V6" s="24">
        <v>625671</v>
      </c>
      <c r="W6" s="24">
        <v>625883</v>
      </c>
      <c r="X6" s="24">
        <v>626043</v>
      </c>
      <c r="Y6" s="24">
        <v>626093</v>
      </c>
      <c r="Z6" s="24">
        <v>626233</v>
      </c>
      <c r="AA6" s="24">
        <v>626366</v>
      </c>
      <c r="AB6" s="30">
        <v>626396</v>
      </c>
      <c r="AC6" s="30">
        <v>626523</v>
      </c>
      <c r="AD6" s="30">
        <v>626574</v>
      </c>
      <c r="AE6" s="24">
        <v>626731</v>
      </c>
      <c r="AF6" s="24">
        <v>626909</v>
      </c>
      <c r="AG6" s="24"/>
      <c r="AI6" s="10">
        <f>MAX(C6:AG6)-B6</f>
        <v>4365</v>
      </c>
      <c r="AJ6" s="20"/>
    </row>
    <row r="7" spans="1:40" x14ac:dyDescent="0.25">
      <c r="B7" s="31"/>
      <c r="C7" s="31">
        <f>SUM($C4:C4) - (C6-$B6)</f>
        <v>-0.5</v>
      </c>
      <c r="D7" s="31">
        <f>SUM($C4:D4) - (D6-$B6)</f>
        <v>-0.19999999999998863</v>
      </c>
      <c r="E7" s="31">
        <f>SUM($C4:E4) - (E6-$B6)</f>
        <v>0</v>
      </c>
      <c r="F7" s="31">
        <f>SUM($C4:F4) - (F6-$B6)</f>
        <v>-1.0999999999999091</v>
      </c>
      <c r="G7" s="31">
        <f>SUM($C4:G4) - (G6-$B6)</f>
        <v>0</v>
      </c>
      <c r="H7" s="31">
        <f>SUM($C4:H4) - (H6-$B6)</f>
        <v>-1.3999999999998636</v>
      </c>
      <c r="I7" s="31">
        <f>SUM($C4:I4) - (I6-$B6)</f>
        <v>-1.9999999999997726</v>
      </c>
      <c r="J7" s="31">
        <f>SUM($C4:J4) - (J6-$B6)</f>
        <v>-1.0999999999996817</v>
      </c>
      <c r="K7" s="31">
        <f>SUM($C4:K4) - (K6-$B6)</f>
        <v>-0.99999999999977263</v>
      </c>
      <c r="L7" s="31">
        <f>SUM($C4:L4) - (L6-$B6)</f>
        <v>-2.4999999999997726</v>
      </c>
      <c r="M7" s="31">
        <f>SUM($C4:M4) - (M6-$B6)</f>
        <v>-1.6999999999998181</v>
      </c>
      <c r="N7" s="31">
        <f>SUM($C4:N4) - (N6-$B6)</f>
        <v>-1.8999999999998636</v>
      </c>
      <c r="O7" s="31">
        <f>SUM($C4:O4) - (O6-$B6)</f>
        <v>-1.6999999999998181</v>
      </c>
      <c r="P7" s="31">
        <f>SUM($C4:P4) - (P6-$B6)</f>
        <v>-1</v>
      </c>
      <c r="Q7" s="31">
        <f>SUM($C4:Q4) - (Q6-$B6)</f>
        <v>-3.3000000000001819</v>
      </c>
      <c r="R7" s="31">
        <f>SUM($C4:R4) - (R6-$B6)</f>
        <v>-2.5</v>
      </c>
      <c r="S7" s="31">
        <f>SUM($C4:S4) - (S6-$B6)</f>
        <v>-3.0999999999999091</v>
      </c>
      <c r="T7" s="31">
        <f>SUM($C4:T4) - (T6-$B6)</f>
        <v>-2.4000000000000909</v>
      </c>
      <c r="U7" s="31">
        <f>SUM($C4:U4) - (U6-$B6)</f>
        <v>-2.7000000000002728</v>
      </c>
      <c r="V7" s="31">
        <f>SUM($C4:V4) - (V6-$B6)</f>
        <v>-3.9000000000000909</v>
      </c>
      <c r="W7" s="31">
        <f>SUM($C4:W4) - (W6-$B6)</f>
        <v>-3</v>
      </c>
      <c r="X7" s="31">
        <f>SUM($C4:X4) - (X6-$B6)</f>
        <v>-3.0999999999999091</v>
      </c>
      <c r="Y7" s="31">
        <f>SUM($C4:Y4) - (Y6-$B6)</f>
        <v>-2.9000000000000909</v>
      </c>
      <c r="Z7" s="31">
        <f>SUM($C4:Z4) - (Z6-$B6)</f>
        <v>-4.5999999999999091</v>
      </c>
      <c r="AA7" s="31">
        <f>SUM($C4:AA4) - (AA6-$B6)</f>
        <v>-3.1999999999998181</v>
      </c>
      <c r="AB7" s="31">
        <f>SUM($C4:AB4) - (AB6-$B6)</f>
        <v>-4.3999999999996362</v>
      </c>
      <c r="AC7" s="31">
        <f>SUM($C4:AC4) - (AC6-$B6)</f>
        <v>-3.5999999999994543</v>
      </c>
      <c r="AD7" s="31">
        <f>SUM($C4:AD4) - (AD6-$B6)</f>
        <v>-3.8999999999996362</v>
      </c>
      <c r="AE7" s="31">
        <f>SUM($C4:AE4) - (AE6-$B6)</f>
        <v>-4.3999999999996362</v>
      </c>
      <c r="AF7" s="31">
        <f>SUM($C4:AF4) - (AF6-$B6)</f>
        <v>-4.6999999999998181</v>
      </c>
      <c r="AG7" s="31">
        <f>SUM($C4:AG4) - (AG6-$B6)</f>
        <v>626904.30000000005</v>
      </c>
      <c r="AI7" s="10"/>
      <c r="AJ7" s="16"/>
    </row>
    <row r="8" spans="1:40" x14ac:dyDescent="0.25">
      <c r="A8" s="11" t="s">
        <v>27</v>
      </c>
      <c r="B8">
        <v>568058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SUM(AK54:AK56)+A53</f>
        <v>571762</v>
      </c>
      <c r="AI8" s="10">
        <f>MAX(C8:AG8)-B8</f>
        <v>3704</v>
      </c>
    </row>
    <row r="9" spans="1:40" x14ac:dyDescent="0.25">
      <c r="A9" s="18" t="s">
        <v>37</v>
      </c>
      <c r="B9">
        <v>96161</v>
      </c>
      <c r="AG9" s="10">
        <f>AK57</f>
        <v>96822</v>
      </c>
      <c r="AI9" s="10">
        <f>MAX(C9:AG9)-B9</f>
        <v>661</v>
      </c>
    </row>
    <row r="10" spans="1:40" x14ac:dyDescent="0.25">
      <c r="AI10" s="10">
        <f>SUM(AI8:AI9)</f>
        <v>4365</v>
      </c>
    </row>
    <row r="11" spans="1:40" x14ac:dyDescent="0.25">
      <c r="AI11" s="10"/>
    </row>
    <row r="53" spans="1:41" x14ac:dyDescent="0.25">
      <c r="A53">
        <v>41675</v>
      </c>
      <c r="AK53" t="s">
        <v>38</v>
      </c>
    </row>
    <row r="54" spans="1:41" x14ac:dyDescent="0.25">
      <c r="A54" s="11" t="s">
        <v>22</v>
      </c>
      <c r="B54" s="12">
        <v>59.4</v>
      </c>
      <c r="C54" s="12">
        <v>59.4</v>
      </c>
      <c r="D54" s="12">
        <v>49.6</v>
      </c>
      <c r="E54" s="12">
        <v>52.3</v>
      </c>
      <c r="F54" s="12">
        <v>47.4</v>
      </c>
      <c r="G54" s="12">
        <v>14.4</v>
      </c>
      <c r="H54" s="12">
        <v>69.3</v>
      </c>
      <c r="I54" s="12">
        <v>65.7</v>
      </c>
      <c r="J54" s="12">
        <v>11.8</v>
      </c>
      <c r="K54" s="12">
        <v>21.2</v>
      </c>
      <c r="L54" s="12">
        <v>53</v>
      </c>
      <c r="M54" s="12">
        <v>17.5</v>
      </c>
      <c r="N54" s="12">
        <v>31.2</v>
      </c>
      <c r="O54" s="12">
        <v>39.4</v>
      </c>
      <c r="P54" s="12">
        <v>46.3</v>
      </c>
      <c r="Q54" s="12">
        <v>65.8</v>
      </c>
      <c r="R54" s="12">
        <v>27.5</v>
      </c>
      <c r="S54" s="12">
        <v>41.4</v>
      </c>
      <c r="T54" s="12">
        <v>33.9</v>
      </c>
      <c r="U54" s="12">
        <v>56.3</v>
      </c>
      <c r="V54" s="12">
        <v>55.6</v>
      </c>
      <c r="W54" s="12">
        <v>59.3</v>
      </c>
      <c r="X54" s="12">
        <v>43.8</v>
      </c>
      <c r="Y54" s="12">
        <v>12.5</v>
      </c>
      <c r="Z54" s="12">
        <v>39.200000000000003</v>
      </c>
      <c r="AA54" s="12">
        <v>35.4</v>
      </c>
      <c r="AB54" s="12">
        <v>6.8</v>
      </c>
      <c r="AC54" s="12">
        <v>35.700000000000003</v>
      </c>
      <c r="AD54" s="12">
        <v>12.8</v>
      </c>
      <c r="AE54" s="12">
        <v>41.5</v>
      </c>
      <c r="AF54" s="12">
        <v>48.6</v>
      </c>
      <c r="AG54" s="12"/>
      <c r="AH54" s="12"/>
      <c r="AI54" s="10">
        <f t="shared" ref="AI54:AI56" si="2">SUM(C54:AG54)</f>
        <v>1194.5999999999997</v>
      </c>
      <c r="AJ54" s="12"/>
      <c r="AK54" s="10">
        <v>154296</v>
      </c>
      <c r="AL54" s="12"/>
      <c r="AM54" s="12"/>
      <c r="AN54" s="12"/>
      <c r="AO54" s="12"/>
    </row>
    <row r="55" spans="1:41" x14ac:dyDescent="0.25">
      <c r="A55" s="11" t="s">
        <v>23</v>
      </c>
      <c r="B55" s="12">
        <v>63.3</v>
      </c>
      <c r="C55" s="12">
        <v>63.9</v>
      </c>
      <c r="D55" s="12">
        <v>53.8</v>
      </c>
      <c r="E55" s="12">
        <v>56.8</v>
      </c>
      <c r="F55" s="12">
        <v>51</v>
      </c>
      <c r="G55" s="12">
        <v>17</v>
      </c>
      <c r="H55" s="12">
        <v>72.3</v>
      </c>
      <c r="I55" s="12">
        <v>69.099999999999994</v>
      </c>
      <c r="J55" s="12">
        <v>14.1</v>
      </c>
      <c r="K55" s="12">
        <v>24</v>
      </c>
      <c r="L55" s="12">
        <v>55.5</v>
      </c>
      <c r="M55" s="12">
        <v>20.3</v>
      </c>
      <c r="N55" s="12">
        <v>34.4</v>
      </c>
      <c r="O55" s="12">
        <v>42</v>
      </c>
      <c r="P55" s="12">
        <v>47.9</v>
      </c>
      <c r="Q55" s="12">
        <v>68.2</v>
      </c>
      <c r="R55" s="12">
        <v>30.5</v>
      </c>
      <c r="S55" s="12">
        <v>44.5</v>
      </c>
      <c r="T55" s="12">
        <v>35.299999999999997</v>
      </c>
      <c r="U55" s="12">
        <v>60.2</v>
      </c>
      <c r="V55" s="12">
        <v>59.3</v>
      </c>
      <c r="W55" s="12">
        <v>62.3</v>
      </c>
      <c r="X55" s="12">
        <v>47.4</v>
      </c>
      <c r="Y55" s="12">
        <v>14.9</v>
      </c>
      <c r="Z55" s="12">
        <v>42.6</v>
      </c>
      <c r="AA55" s="12">
        <v>38.799999999999997</v>
      </c>
      <c r="AB55" s="12">
        <v>8.8000000000000007</v>
      </c>
      <c r="AC55" s="12">
        <v>38.700000000000003</v>
      </c>
      <c r="AD55" s="12">
        <v>15.2</v>
      </c>
      <c r="AE55" s="12">
        <v>44.9</v>
      </c>
      <c r="AF55" s="12">
        <v>52.4</v>
      </c>
      <c r="AG55" s="12"/>
      <c r="AH55" s="12"/>
      <c r="AI55" s="10">
        <f t="shared" si="2"/>
        <v>1286.1000000000001</v>
      </c>
      <c r="AJ55" s="12"/>
      <c r="AK55" s="10">
        <v>191667</v>
      </c>
      <c r="AL55" s="12"/>
      <c r="AM55" s="12"/>
      <c r="AN55" s="12"/>
      <c r="AO55" s="12"/>
    </row>
    <row r="56" spans="1:41" x14ac:dyDescent="0.25">
      <c r="A56" s="11" t="s">
        <v>24</v>
      </c>
      <c r="B56" s="12">
        <v>61.2</v>
      </c>
      <c r="C56" s="12">
        <v>61.6</v>
      </c>
      <c r="D56" s="12">
        <v>53.2</v>
      </c>
      <c r="E56" s="12">
        <v>54.7</v>
      </c>
      <c r="F56" s="12">
        <v>48.7</v>
      </c>
      <c r="G56" s="12">
        <v>16.8</v>
      </c>
      <c r="H56" s="12">
        <v>67.5</v>
      </c>
      <c r="I56" s="12">
        <v>64.5</v>
      </c>
      <c r="J56" s="12">
        <v>13.8</v>
      </c>
      <c r="K56" s="12">
        <v>22.7</v>
      </c>
      <c r="L56" s="12">
        <v>51.3</v>
      </c>
      <c r="M56" s="12">
        <v>20.100000000000001</v>
      </c>
      <c r="N56" s="12">
        <v>33.700000000000003</v>
      </c>
      <c r="O56" s="12">
        <v>39.299999999999997</v>
      </c>
      <c r="P56" s="12">
        <v>42.5</v>
      </c>
      <c r="Q56" s="12">
        <v>63.3</v>
      </c>
      <c r="R56" s="12">
        <v>30.1</v>
      </c>
      <c r="S56" s="12">
        <v>41.6</v>
      </c>
      <c r="T56" s="12">
        <v>31.6</v>
      </c>
      <c r="U56" s="12">
        <v>56.7</v>
      </c>
      <c r="V56" s="12">
        <v>57.1</v>
      </c>
      <c r="W56" s="12">
        <v>58</v>
      </c>
      <c r="X56" s="12">
        <v>45.3</v>
      </c>
      <c r="Y56" s="12">
        <v>14.9</v>
      </c>
      <c r="Z56" s="12">
        <v>38.4</v>
      </c>
      <c r="AA56" s="12">
        <v>38.5</v>
      </c>
      <c r="AB56" s="12">
        <v>8.5</v>
      </c>
      <c r="AC56" s="12">
        <v>36.299999999999997</v>
      </c>
      <c r="AD56" s="12">
        <v>14.9</v>
      </c>
      <c r="AE56" s="12">
        <v>44.2</v>
      </c>
      <c r="AF56" s="12">
        <v>50.5</v>
      </c>
      <c r="AG56" s="12"/>
      <c r="AH56" s="12"/>
      <c r="AI56" s="10">
        <f t="shared" si="2"/>
        <v>1220.3000000000002</v>
      </c>
      <c r="AJ56" s="12"/>
      <c r="AK56" s="10">
        <v>184124</v>
      </c>
      <c r="AL56" s="12"/>
      <c r="AM56" s="12"/>
      <c r="AN56" s="12"/>
      <c r="AO56" s="12"/>
    </row>
    <row r="57" spans="1:41" x14ac:dyDescent="0.25">
      <c r="A57" s="11" t="s">
        <v>21</v>
      </c>
      <c r="B57" s="12">
        <v>36.200000000000003</v>
      </c>
      <c r="C57" s="12">
        <v>35.6</v>
      </c>
      <c r="D57" s="12">
        <v>32.700000000000003</v>
      </c>
      <c r="E57" s="12">
        <v>32.4</v>
      </c>
      <c r="F57" s="12">
        <v>24.8</v>
      </c>
      <c r="G57" s="12">
        <v>8.9</v>
      </c>
      <c r="H57" s="12">
        <v>35.5</v>
      </c>
      <c r="I57" s="12">
        <v>38.1</v>
      </c>
      <c r="J57" s="12">
        <v>7.2</v>
      </c>
      <c r="K57" s="12">
        <v>11.2</v>
      </c>
      <c r="L57" s="12">
        <v>26.7</v>
      </c>
      <c r="M57" s="12">
        <v>11.9</v>
      </c>
      <c r="N57" s="12">
        <v>18.5</v>
      </c>
      <c r="O57" s="12">
        <v>19.5</v>
      </c>
      <c r="P57" s="12">
        <v>21</v>
      </c>
      <c r="Q57" s="12">
        <v>35.4</v>
      </c>
      <c r="R57" s="12">
        <v>16.7</v>
      </c>
      <c r="S57" s="12">
        <v>20.9</v>
      </c>
      <c r="T57" s="12">
        <v>14.9</v>
      </c>
      <c r="U57" s="12">
        <v>27.5</v>
      </c>
      <c r="V57" s="12">
        <v>33.799999999999997</v>
      </c>
      <c r="W57" s="12">
        <v>33.299999999999997</v>
      </c>
      <c r="X57" s="12">
        <v>23.4</v>
      </c>
      <c r="Y57" s="12">
        <v>7.9</v>
      </c>
      <c r="Z57" s="12">
        <v>18.100000000000001</v>
      </c>
      <c r="AA57" s="12">
        <v>21.7</v>
      </c>
      <c r="AB57" s="12">
        <v>4.7</v>
      </c>
      <c r="AC57" s="12">
        <v>17.100000000000001</v>
      </c>
      <c r="AD57" s="12">
        <v>7.8</v>
      </c>
      <c r="AE57" s="12">
        <v>25.9</v>
      </c>
      <c r="AF57" s="12">
        <v>26.2</v>
      </c>
      <c r="AG57" s="12"/>
      <c r="AH57" s="12"/>
      <c r="AI57" s="10">
        <f>SUM(C57:AG57)</f>
        <v>659.3</v>
      </c>
      <c r="AJ57" s="12"/>
      <c r="AK57" s="10">
        <v>96822</v>
      </c>
      <c r="AL57" s="12"/>
      <c r="AM57" s="12"/>
      <c r="AN57" s="12"/>
      <c r="AO57" s="12"/>
    </row>
    <row r="58" spans="1:41" x14ac:dyDescent="0.25">
      <c r="A58" s="11" t="s">
        <v>162</v>
      </c>
      <c r="B58" s="12">
        <f t="shared" ref="B58" si="3">SUM(B54:B56)</f>
        <v>183.89999999999998</v>
      </c>
      <c r="C58" s="12">
        <f t="shared" ref="C58:AC58" si="4">SUM(C54:C56)</f>
        <v>184.9</v>
      </c>
      <c r="D58" s="12">
        <f t="shared" si="4"/>
        <v>156.60000000000002</v>
      </c>
      <c r="E58" s="12">
        <f t="shared" si="4"/>
        <v>163.80000000000001</v>
      </c>
      <c r="F58" s="12">
        <f t="shared" si="4"/>
        <v>147.10000000000002</v>
      </c>
      <c r="G58" s="12">
        <f t="shared" si="4"/>
        <v>48.2</v>
      </c>
      <c r="H58" s="12">
        <f t="shared" si="4"/>
        <v>209.1</v>
      </c>
      <c r="I58" s="12">
        <f t="shared" si="4"/>
        <v>199.3</v>
      </c>
      <c r="J58" s="12">
        <f t="shared" si="4"/>
        <v>39.700000000000003</v>
      </c>
      <c r="K58" s="12">
        <f t="shared" si="4"/>
        <v>67.900000000000006</v>
      </c>
      <c r="L58" s="12">
        <f t="shared" si="4"/>
        <v>159.80000000000001</v>
      </c>
      <c r="M58" s="12">
        <f t="shared" si="4"/>
        <v>57.9</v>
      </c>
      <c r="N58" s="12">
        <f t="shared" si="4"/>
        <v>99.3</v>
      </c>
      <c r="O58" s="12">
        <f t="shared" si="4"/>
        <v>120.7</v>
      </c>
      <c r="P58" s="12">
        <f t="shared" si="4"/>
        <v>136.69999999999999</v>
      </c>
      <c r="Q58" s="12">
        <f t="shared" si="4"/>
        <v>197.3</v>
      </c>
      <c r="R58" s="12">
        <f t="shared" si="4"/>
        <v>88.1</v>
      </c>
      <c r="S58" s="12">
        <f t="shared" si="4"/>
        <v>127.5</v>
      </c>
      <c r="T58" s="12">
        <f t="shared" si="4"/>
        <v>100.79999999999998</v>
      </c>
      <c r="U58" s="12">
        <f t="shared" si="4"/>
        <v>173.2</v>
      </c>
      <c r="V58" s="12">
        <f t="shared" si="4"/>
        <v>172</v>
      </c>
      <c r="W58" s="12">
        <f t="shared" si="4"/>
        <v>179.6</v>
      </c>
      <c r="X58" s="12">
        <f t="shared" si="4"/>
        <v>136.5</v>
      </c>
      <c r="Y58" s="12">
        <f t="shared" si="4"/>
        <v>42.3</v>
      </c>
      <c r="Z58" s="12">
        <f t="shared" si="4"/>
        <v>120.20000000000002</v>
      </c>
      <c r="AA58" s="12">
        <f t="shared" si="4"/>
        <v>112.69999999999999</v>
      </c>
      <c r="AB58" s="12">
        <f t="shared" si="4"/>
        <v>24.1</v>
      </c>
      <c r="AC58" s="12">
        <f t="shared" si="4"/>
        <v>110.7</v>
      </c>
      <c r="AD58" s="12">
        <f t="shared" ref="AD58:AF58" si="5">SUM(AD54:AD56)</f>
        <v>42.9</v>
      </c>
      <c r="AE58" s="12">
        <f t="shared" si="5"/>
        <v>130.60000000000002</v>
      </c>
      <c r="AF58" s="12">
        <f t="shared" si="5"/>
        <v>151.5</v>
      </c>
      <c r="AG58" s="12"/>
      <c r="AH58" s="12"/>
      <c r="AI58" s="10">
        <f>SUM(C58:AG58)</f>
        <v>3701</v>
      </c>
      <c r="AJ58" s="12"/>
      <c r="AL58" s="12"/>
      <c r="AM58" s="12"/>
      <c r="AN58" s="12"/>
      <c r="AO58" s="12"/>
    </row>
    <row r="59" spans="1:41" x14ac:dyDescent="0.25">
      <c r="B59" s="12"/>
      <c r="C59" s="12"/>
      <c r="D59" s="12"/>
      <c r="E59" s="12"/>
      <c r="F59" s="12"/>
      <c r="G59" s="12"/>
      <c r="H59" s="12"/>
      <c r="I59" s="12"/>
      <c r="J59" s="12"/>
      <c r="L59" s="12"/>
      <c r="AA59" s="12"/>
      <c r="AC59" s="12"/>
      <c r="AD59" s="12"/>
      <c r="AE59" s="12"/>
      <c r="AF59" s="12"/>
      <c r="AG59" s="12"/>
      <c r="AK59" s="12"/>
    </row>
    <row r="60" spans="1:41" x14ac:dyDescent="0.25">
      <c r="AA60" s="34">
        <f>94078-F57-AK57</f>
        <v>-2768.8000000000029</v>
      </c>
    </row>
    <row r="61" spans="1:41" x14ac:dyDescent="0.25">
      <c r="AA61" s="12"/>
    </row>
    <row r="62" spans="1:41" x14ac:dyDescent="0.25">
      <c r="AA62" s="12"/>
    </row>
  </sheetData>
  <conditionalFormatting sqref="C4:AG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topLeftCell="G1" zoomScaleNormal="100" workbookViewId="0">
      <selection activeCell="AK21" sqref="AK21"/>
    </sheetView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39.700000000000003</v>
      </c>
      <c r="C3" s="12">
        <v>13.5</v>
      </c>
      <c r="D3" s="12">
        <v>42.8</v>
      </c>
      <c r="E3" s="12">
        <v>22.6</v>
      </c>
      <c r="F3" s="12">
        <v>24.1</v>
      </c>
      <c r="G3" s="12">
        <v>45.8</v>
      </c>
      <c r="H3" s="12">
        <v>36.5</v>
      </c>
      <c r="I3" s="12">
        <v>44.5</v>
      </c>
      <c r="J3" s="12">
        <v>23.6</v>
      </c>
      <c r="K3" s="12">
        <v>42.4</v>
      </c>
      <c r="L3" s="12">
        <v>43.2</v>
      </c>
      <c r="M3" s="12">
        <v>41.4</v>
      </c>
      <c r="N3" s="12">
        <v>40.1</v>
      </c>
      <c r="O3" s="12">
        <v>36.200000000000003</v>
      </c>
      <c r="P3" s="12">
        <v>39.200000000000003</v>
      </c>
      <c r="Q3" s="12">
        <v>21.6</v>
      </c>
      <c r="R3" s="12">
        <v>37.299999999999997</v>
      </c>
      <c r="S3" s="12">
        <v>29.5</v>
      </c>
      <c r="T3" s="12">
        <v>24.6</v>
      </c>
      <c r="U3" s="12">
        <v>15.6</v>
      </c>
      <c r="V3" s="12">
        <v>29</v>
      </c>
      <c r="W3" s="12">
        <v>27</v>
      </c>
      <c r="X3" s="12">
        <v>30</v>
      </c>
      <c r="Y3" s="12">
        <v>12.6</v>
      </c>
      <c r="Z3" s="12">
        <v>10.9</v>
      </c>
      <c r="AA3" s="12">
        <v>30.5</v>
      </c>
      <c r="AB3" s="12">
        <v>35.9</v>
      </c>
      <c r="AC3" s="12">
        <v>25.9</v>
      </c>
      <c r="AD3" s="12">
        <v>25.1</v>
      </c>
      <c r="AE3" s="12">
        <v>24.7</v>
      </c>
      <c r="AF3" s="12">
        <v>33</v>
      </c>
      <c r="AG3" s="12">
        <v>11.6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177.7</v>
      </c>
      <c r="C4" s="28">
        <f t="shared" ref="C4:AG4" si="1">SUM(C54:C57)</f>
        <v>54.800000000000004</v>
      </c>
      <c r="D4" s="28">
        <f t="shared" si="1"/>
        <v>107.5</v>
      </c>
      <c r="E4" s="28">
        <f t="shared" si="1"/>
        <v>93.699999999999989</v>
      </c>
      <c r="F4" s="28">
        <f t="shared" si="1"/>
        <v>76.400000000000006</v>
      </c>
      <c r="G4" s="28">
        <f t="shared" si="1"/>
        <v>90.300000000000011</v>
      </c>
      <c r="H4" s="28">
        <f t="shared" si="1"/>
        <v>92.5</v>
      </c>
      <c r="I4" s="28">
        <f t="shared" si="1"/>
        <v>114</v>
      </c>
      <c r="J4" s="28">
        <f t="shared" si="1"/>
        <v>23.6</v>
      </c>
      <c r="K4" s="28">
        <f t="shared" si="1"/>
        <v>162.79999999999998</v>
      </c>
      <c r="L4" s="28">
        <f t="shared" si="1"/>
        <v>117.9</v>
      </c>
      <c r="M4" s="28">
        <f t="shared" si="1"/>
        <v>137.5</v>
      </c>
      <c r="N4" s="28">
        <f t="shared" si="1"/>
        <v>84.9</v>
      </c>
      <c r="O4" s="28">
        <f t="shared" si="1"/>
        <v>99.9</v>
      </c>
      <c r="P4" s="28">
        <f t="shared" si="1"/>
        <v>102.2</v>
      </c>
      <c r="Q4" s="28">
        <f t="shared" si="1"/>
        <v>67.3</v>
      </c>
      <c r="R4" s="28">
        <f t="shared" si="1"/>
        <v>107.1</v>
      </c>
      <c r="S4" s="28">
        <f t="shared" si="1"/>
        <v>87.2</v>
      </c>
      <c r="T4" s="28">
        <f t="shared" si="1"/>
        <v>47.599999999999994</v>
      </c>
      <c r="U4" s="28">
        <f t="shared" si="1"/>
        <v>55.6</v>
      </c>
      <c r="V4" s="28">
        <f t="shared" si="1"/>
        <v>136.69999999999999</v>
      </c>
      <c r="W4" s="28">
        <f t="shared" si="1"/>
        <v>146.69999999999999</v>
      </c>
      <c r="X4" s="28">
        <f t="shared" si="1"/>
        <v>80</v>
      </c>
      <c r="Y4" s="28">
        <f t="shared" si="1"/>
        <v>45.300000000000004</v>
      </c>
      <c r="Z4" s="28">
        <f t="shared" si="1"/>
        <v>78.900000000000006</v>
      </c>
      <c r="AA4" s="28">
        <f t="shared" si="1"/>
        <v>130.1</v>
      </c>
      <c r="AB4" s="28">
        <f t="shared" si="1"/>
        <v>63.8</v>
      </c>
      <c r="AC4" s="28">
        <f t="shared" si="1"/>
        <v>124.60000000000001</v>
      </c>
      <c r="AD4" s="28">
        <f t="shared" si="1"/>
        <v>132.80000000000001</v>
      </c>
      <c r="AE4" s="28">
        <f t="shared" si="1"/>
        <v>129.9</v>
      </c>
      <c r="AF4" s="28">
        <f t="shared" si="1"/>
        <v>107.00000000000001</v>
      </c>
      <c r="AG4" s="28">
        <f t="shared" si="1"/>
        <v>40.600000000000009</v>
      </c>
      <c r="AI4" s="9">
        <f>SUM(C4:AG4)</f>
        <v>2939.2000000000003</v>
      </c>
      <c r="AJ4" s="14">
        <f>AVERAGE(C4:AG4)</f>
        <v>94.812903225806465</v>
      </c>
      <c r="AK4" s="15"/>
    </row>
    <row r="5" spans="1:40" x14ac:dyDescent="0.25">
      <c r="A5" s="11" t="s">
        <v>29</v>
      </c>
      <c r="B5" s="10">
        <f t="shared" ref="B5" si="2">$A53+B6</f>
        <v>668584</v>
      </c>
      <c r="C5" s="10">
        <f t="shared" ref="C5:AG5" si="3">$A53+C6</f>
        <v>668638</v>
      </c>
      <c r="D5" s="10">
        <f t="shared" si="3"/>
        <v>668746</v>
      </c>
      <c r="E5" s="10">
        <f t="shared" si="3"/>
        <v>668841</v>
      </c>
      <c r="F5" s="10">
        <f t="shared" si="3"/>
        <v>668917</v>
      </c>
      <c r="G5" s="10">
        <f t="shared" si="3"/>
        <v>669007</v>
      </c>
      <c r="H5" s="10">
        <f t="shared" si="3"/>
        <v>669099</v>
      </c>
      <c r="I5" s="10">
        <f t="shared" si="3"/>
        <v>669215</v>
      </c>
      <c r="J5" s="10">
        <f t="shared" si="3"/>
        <v>669238</v>
      </c>
      <c r="K5" s="10">
        <f t="shared" si="3"/>
        <v>669402</v>
      </c>
      <c r="L5" s="10">
        <f t="shared" si="3"/>
        <v>669519</v>
      </c>
      <c r="M5" s="10">
        <f t="shared" si="3"/>
        <v>669657</v>
      </c>
      <c r="N5" s="10">
        <f t="shared" si="3"/>
        <v>669742</v>
      </c>
      <c r="O5" s="10">
        <f t="shared" si="3"/>
        <v>669843</v>
      </c>
      <c r="P5" s="10">
        <f t="shared" si="3"/>
        <v>669944</v>
      </c>
      <c r="Q5" s="10">
        <f t="shared" si="3"/>
        <v>670011</v>
      </c>
      <c r="R5" s="10">
        <f t="shared" si="3"/>
        <v>670119</v>
      </c>
      <c r="S5" s="10">
        <f t="shared" si="3"/>
        <v>670207</v>
      </c>
      <c r="T5" s="10">
        <f t="shared" si="3"/>
        <v>670254</v>
      </c>
      <c r="U5" s="10">
        <f t="shared" si="3"/>
        <v>670310</v>
      </c>
      <c r="V5" s="10">
        <f t="shared" si="3"/>
        <v>670447</v>
      </c>
      <c r="W5" s="10">
        <f t="shared" si="3"/>
        <v>670594</v>
      </c>
      <c r="X5" s="10">
        <f t="shared" si="3"/>
        <v>670674</v>
      </c>
      <c r="Y5" s="10">
        <f t="shared" si="3"/>
        <v>670720</v>
      </c>
      <c r="Z5" s="10">
        <f t="shared" si="3"/>
        <v>670799</v>
      </c>
      <c r="AA5" s="10">
        <f t="shared" si="3"/>
        <v>670929</v>
      </c>
      <c r="AB5" s="10">
        <f t="shared" si="3"/>
        <v>670993</v>
      </c>
      <c r="AC5" s="10">
        <f t="shared" si="3"/>
        <v>671117</v>
      </c>
      <c r="AD5" s="10">
        <f t="shared" si="3"/>
        <v>671250</v>
      </c>
      <c r="AE5" s="10">
        <f t="shared" si="3"/>
        <v>671380</v>
      </c>
      <c r="AF5" s="10">
        <f t="shared" si="3"/>
        <v>671487</v>
      </c>
      <c r="AG5" s="10">
        <f t="shared" si="3"/>
        <v>671532</v>
      </c>
      <c r="AI5" s="10"/>
    </row>
    <row r="6" spans="1:40" s="19" customFormat="1" x14ac:dyDescent="0.25">
      <c r="B6" s="24">
        <v>626909</v>
      </c>
      <c r="C6" s="24">
        <v>626963</v>
      </c>
      <c r="D6" s="24">
        <v>627071</v>
      </c>
      <c r="E6" s="24">
        <v>627166</v>
      </c>
      <c r="F6" s="24">
        <v>627242</v>
      </c>
      <c r="G6" s="24">
        <v>627332</v>
      </c>
      <c r="H6" s="24">
        <v>627424</v>
      </c>
      <c r="I6" s="24">
        <v>627540</v>
      </c>
      <c r="J6" s="24">
        <v>627563</v>
      </c>
      <c r="K6" s="24">
        <v>627727</v>
      </c>
      <c r="L6" s="24">
        <v>627844</v>
      </c>
      <c r="M6" s="24">
        <v>627982</v>
      </c>
      <c r="N6" s="24">
        <v>628067</v>
      </c>
      <c r="O6" s="24">
        <v>628168</v>
      </c>
      <c r="P6" s="24">
        <v>628269</v>
      </c>
      <c r="Q6" s="24">
        <v>628336</v>
      </c>
      <c r="R6" s="24">
        <v>628444</v>
      </c>
      <c r="S6" s="24">
        <v>628532</v>
      </c>
      <c r="T6" s="24">
        <v>628579</v>
      </c>
      <c r="U6" s="24">
        <v>628635</v>
      </c>
      <c r="V6" s="24">
        <v>628772</v>
      </c>
      <c r="W6" s="24">
        <v>628919</v>
      </c>
      <c r="X6" s="24">
        <v>628999</v>
      </c>
      <c r="Y6" s="24">
        <v>629045</v>
      </c>
      <c r="Z6" s="24">
        <v>629124</v>
      </c>
      <c r="AA6" s="24">
        <v>629254</v>
      </c>
      <c r="AB6" s="30">
        <v>629318</v>
      </c>
      <c r="AC6" s="30">
        <v>629442</v>
      </c>
      <c r="AD6" s="30">
        <v>629575</v>
      </c>
      <c r="AE6" s="24">
        <v>629705</v>
      </c>
      <c r="AF6" s="24">
        <v>629812</v>
      </c>
      <c r="AG6" s="24">
        <v>629857</v>
      </c>
      <c r="AI6" s="10">
        <f>MAX(C6:AG6)-B6</f>
        <v>2948</v>
      </c>
      <c r="AJ6" s="20"/>
    </row>
    <row r="7" spans="1:40" x14ac:dyDescent="0.25">
      <c r="B7" s="31"/>
      <c r="C7" s="31">
        <f>SUM($C4:C4) - (C6-$B6)</f>
        <v>0.80000000000000426</v>
      </c>
      <c r="D7" s="31">
        <f>SUM($C4:D4) - (D6-$B6)</f>
        <v>0.30000000000001137</v>
      </c>
      <c r="E7" s="31">
        <f>SUM($C4:E4) - (E6-$B6)</f>
        <v>-1</v>
      </c>
      <c r="F7" s="31">
        <f>SUM($C4:F4) - (F6-$B6)</f>
        <v>-0.60000000000002274</v>
      </c>
      <c r="G7" s="31">
        <f>SUM($C4:G4) - (G6-$B6)</f>
        <v>-0.30000000000001137</v>
      </c>
      <c r="H7" s="31">
        <f>SUM($C4:H4) - (H6-$B6)</f>
        <v>0.20000000000004547</v>
      </c>
      <c r="I7" s="31">
        <f>SUM($C4:I4) - (I6-$B6)</f>
        <v>-1.7999999999999545</v>
      </c>
      <c r="J7" s="31">
        <f>SUM($C4:J4) - (J6-$B6)</f>
        <v>-1.1999999999999318</v>
      </c>
      <c r="K7" s="31">
        <f>SUM($C4:K4) - (K6-$B6)</f>
        <v>-2.3999999999999773</v>
      </c>
      <c r="L7" s="31">
        <f>SUM($C4:L4) - (L6-$B6)</f>
        <v>-1.5</v>
      </c>
      <c r="M7" s="31">
        <f>SUM($C4:M4) - (M6-$B6)</f>
        <v>-2</v>
      </c>
      <c r="N7" s="31">
        <f>SUM($C4:N4) - (N6-$B6)</f>
        <v>-2.0999999999999091</v>
      </c>
      <c r="O7" s="31">
        <f>SUM($C4:O4) - (O6-$B6)</f>
        <v>-3.1999999999998181</v>
      </c>
      <c r="P7" s="31">
        <f>SUM($C4:P4) - (P6-$B6)</f>
        <v>-1.9999999999997726</v>
      </c>
      <c r="Q7" s="31">
        <f>SUM($C4:Q4) - (Q6-$B6)</f>
        <v>-1.6999999999998181</v>
      </c>
      <c r="R7" s="31">
        <f>SUM($C4:R4) - (R6-$B6)</f>
        <v>-2.5999999999999091</v>
      </c>
      <c r="S7" s="31">
        <f>SUM($C4:S4) - (S6-$B6)</f>
        <v>-3.3999999999998636</v>
      </c>
      <c r="T7" s="31">
        <f>SUM($C4:T4) - (T6-$B6)</f>
        <v>-2.7999999999999545</v>
      </c>
      <c r="U7" s="31">
        <f>SUM($C4:U4) - (U6-$B6)</f>
        <v>-3.2000000000000455</v>
      </c>
      <c r="V7" s="31">
        <f>SUM($C4:V4) - (V6-$B6)</f>
        <v>-3.5</v>
      </c>
      <c r="W7" s="31">
        <f>SUM($C4:W4) - (W6-$B6)</f>
        <v>-3.7999999999999545</v>
      </c>
      <c r="X7" s="31">
        <f>SUM($C4:X4) - (X6-$B6)</f>
        <v>-3.8000000000001819</v>
      </c>
      <c r="Y7" s="31">
        <f>SUM($C4:Y4) - (Y6-$B6)</f>
        <v>-4.5</v>
      </c>
      <c r="Z7" s="31">
        <f>SUM($C4:Z4) - (Z6-$B6)</f>
        <v>-4.5999999999999091</v>
      </c>
      <c r="AA7" s="31">
        <f>SUM($C4:AA4) - (AA6-$B6)</f>
        <v>-4.5</v>
      </c>
      <c r="AB7" s="31">
        <f>SUM($C4:AB4) - (AB6-$B6)</f>
        <v>-4.6999999999998181</v>
      </c>
      <c r="AC7" s="31">
        <f>SUM($C4:AC4) - (AC6-$B6)</f>
        <v>-4.0999999999999091</v>
      </c>
      <c r="AD7" s="31">
        <f>SUM($C4:AD4) - (AD6-$B6)</f>
        <v>-4.2999999999997272</v>
      </c>
      <c r="AE7" s="31">
        <f>SUM($C4:AE4) - (AE6-$B6)</f>
        <v>-4.3999999999996362</v>
      </c>
      <c r="AF7" s="31">
        <f>SUM($C4:AF4) - (AF6-$B6)</f>
        <v>-4.3999999999996362</v>
      </c>
      <c r="AG7" s="31">
        <f>SUM($C4:AG4) - (AG6-$B6)</f>
        <v>-8.7999999999997272</v>
      </c>
      <c r="AI7" s="10"/>
      <c r="AJ7" s="16"/>
    </row>
    <row r="8" spans="1:40" x14ac:dyDescent="0.25">
      <c r="A8" s="11" t="s">
        <v>27</v>
      </c>
      <c r="B8">
        <v>571762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SUM(AK54:AK56)+A53</f>
        <v>574310</v>
      </c>
      <c r="AI8" s="10">
        <f>MAX(C8:AG8)-B8</f>
        <v>2548</v>
      </c>
    </row>
    <row r="9" spans="1:40" x14ac:dyDescent="0.25">
      <c r="A9" s="18" t="s">
        <v>37</v>
      </c>
      <c r="B9">
        <v>96822</v>
      </c>
      <c r="AG9" s="10">
        <f>AK57</f>
        <v>97222</v>
      </c>
      <c r="AI9" s="10">
        <f>MAX(C9:AG9)-B9</f>
        <v>400</v>
      </c>
    </row>
    <row r="10" spans="1:40" x14ac:dyDescent="0.25">
      <c r="AI10" s="10">
        <f>SUM(AI8:AI9)</f>
        <v>2948</v>
      </c>
    </row>
    <row r="11" spans="1:40" x14ac:dyDescent="0.25">
      <c r="AI11" s="10"/>
    </row>
    <row r="53" spans="1:41" x14ac:dyDescent="0.25">
      <c r="A53">
        <v>41675</v>
      </c>
      <c r="AK53" t="s">
        <v>38</v>
      </c>
    </row>
    <row r="54" spans="1:41" x14ac:dyDescent="0.25">
      <c r="A54" s="11" t="s">
        <v>22</v>
      </c>
      <c r="B54" s="12">
        <v>48.6</v>
      </c>
      <c r="C54" s="12">
        <v>13.9</v>
      </c>
      <c r="D54" s="12">
        <v>27.7</v>
      </c>
      <c r="E54" s="12">
        <v>24.7</v>
      </c>
      <c r="F54" s="12">
        <v>19.8</v>
      </c>
      <c r="G54" s="12">
        <v>23.9</v>
      </c>
      <c r="H54" s="12">
        <v>24.8</v>
      </c>
      <c r="I54" s="12">
        <v>30.8</v>
      </c>
      <c r="J54" s="12">
        <v>5.4</v>
      </c>
      <c r="K54" s="12">
        <v>46.2</v>
      </c>
      <c r="L54" s="12">
        <v>32.799999999999997</v>
      </c>
      <c r="M54" s="12">
        <v>38.6</v>
      </c>
      <c r="N54" s="12">
        <v>21.9</v>
      </c>
      <c r="O54" s="12">
        <v>27.9</v>
      </c>
      <c r="P54" s="12">
        <v>29.1</v>
      </c>
      <c r="Q54" s="12">
        <v>18.2</v>
      </c>
      <c r="R54" s="12">
        <v>31.3</v>
      </c>
      <c r="S54" s="12">
        <v>23.5</v>
      </c>
      <c r="T54" s="12">
        <v>12.1</v>
      </c>
      <c r="U54" s="12">
        <v>14.3</v>
      </c>
      <c r="V54" s="12">
        <v>40.200000000000003</v>
      </c>
      <c r="W54" s="12">
        <v>42.5</v>
      </c>
      <c r="X54" s="12">
        <v>21.5</v>
      </c>
      <c r="Y54" s="12">
        <v>11.4</v>
      </c>
      <c r="Z54" s="12">
        <v>22</v>
      </c>
      <c r="AA54" s="12">
        <v>36.799999999999997</v>
      </c>
      <c r="AB54" s="12">
        <v>16.899999999999999</v>
      </c>
      <c r="AC54" s="12">
        <v>35.799999999999997</v>
      </c>
      <c r="AD54" s="12">
        <v>38.700000000000003</v>
      </c>
      <c r="AE54" s="12">
        <v>37.9</v>
      </c>
      <c r="AF54" s="12">
        <v>31.5</v>
      </c>
      <c r="AG54" s="12">
        <v>11.4</v>
      </c>
      <c r="AH54" s="12"/>
      <c r="AI54" s="10">
        <f t="shared" ref="AI54:AI56" si="4">SUM(C54:AG54)</f>
        <v>813.5</v>
      </c>
      <c r="AJ54" s="12"/>
      <c r="AK54" s="10">
        <v>155109</v>
      </c>
      <c r="AL54" s="12"/>
      <c r="AM54" s="12"/>
      <c r="AN54" s="12"/>
      <c r="AO54" s="12"/>
    </row>
    <row r="55" spans="1:41" x14ac:dyDescent="0.25">
      <c r="A55" s="11" t="s">
        <v>23</v>
      </c>
      <c r="B55" s="12">
        <v>52.4</v>
      </c>
      <c r="C55" s="12">
        <v>16.3</v>
      </c>
      <c r="D55" s="12">
        <v>30.7</v>
      </c>
      <c r="E55" s="12">
        <v>27.5</v>
      </c>
      <c r="F55" s="12">
        <v>22.4</v>
      </c>
      <c r="G55" s="12">
        <v>26.5</v>
      </c>
      <c r="H55" s="12">
        <v>27.7</v>
      </c>
      <c r="I55" s="12">
        <v>33.799999999999997</v>
      </c>
      <c r="J55" s="12">
        <v>7.2</v>
      </c>
      <c r="K55" s="12">
        <v>49.4</v>
      </c>
      <c r="L55" s="12">
        <v>35.700000000000003</v>
      </c>
      <c r="M55" s="12">
        <v>41.8</v>
      </c>
      <c r="N55" s="12">
        <v>24.5</v>
      </c>
      <c r="O55" s="12">
        <v>30.5</v>
      </c>
      <c r="P55" s="12">
        <v>31.8</v>
      </c>
      <c r="Q55" s="12">
        <v>20.6</v>
      </c>
      <c r="R55" s="12">
        <v>33.5</v>
      </c>
      <c r="S55" s="12">
        <v>26</v>
      </c>
      <c r="T55" s="12">
        <v>14.2</v>
      </c>
      <c r="U55" s="12">
        <v>16.5</v>
      </c>
      <c r="V55" s="12">
        <v>43</v>
      </c>
      <c r="W55" s="12">
        <v>45.7</v>
      </c>
      <c r="X55" s="12">
        <v>23.9</v>
      </c>
      <c r="Y55" s="12">
        <v>13.5</v>
      </c>
      <c r="Z55" s="12">
        <v>24.5</v>
      </c>
      <c r="AA55" s="12">
        <v>40</v>
      </c>
      <c r="AB55" s="12">
        <v>19.2</v>
      </c>
      <c r="AC55" s="12">
        <v>38.700000000000003</v>
      </c>
      <c r="AD55" s="12">
        <v>41.6</v>
      </c>
      <c r="AE55" s="12">
        <v>40.799999999999997</v>
      </c>
      <c r="AF55" s="12">
        <v>33.9</v>
      </c>
      <c r="AG55" s="12">
        <v>13.3</v>
      </c>
      <c r="AH55" s="12"/>
      <c r="AI55" s="10">
        <f t="shared" si="4"/>
        <v>894.7</v>
      </c>
      <c r="AJ55" s="12"/>
      <c r="AK55" s="10">
        <v>192563</v>
      </c>
      <c r="AL55" s="12"/>
      <c r="AM55" s="12"/>
      <c r="AN55" s="12"/>
      <c r="AO55" s="12"/>
    </row>
    <row r="56" spans="1:41" x14ac:dyDescent="0.25">
      <c r="A56" s="11" t="s">
        <v>24</v>
      </c>
      <c r="B56" s="12">
        <v>50.5</v>
      </c>
      <c r="C56" s="12">
        <v>16.100000000000001</v>
      </c>
      <c r="D56" s="12">
        <v>30.7</v>
      </c>
      <c r="E56" s="12">
        <v>26.9</v>
      </c>
      <c r="F56" s="12">
        <v>22.1</v>
      </c>
      <c r="G56" s="12">
        <v>26</v>
      </c>
      <c r="H56" s="12">
        <v>26.4</v>
      </c>
      <c r="I56" s="12">
        <v>33.299999999999997</v>
      </c>
      <c r="J56" s="12">
        <v>7.1</v>
      </c>
      <c r="K56" s="12">
        <v>46</v>
      </c>
      <c r="L56" s="12">
        <v>33.9</v>
      </c>
      <c r="M56" s="12">
        <v>39.4</v>
      </c>
      <c r="N56" s="12">
        <v>24.5</v>
      </c>
      <c r="O56" s="12">
        <v>28</v>
      </c>
      <c r="P56" s="12">
        <v>28.2</v>
      </c>
      <c r="Q56" s="12">
        <v>19.100000000000001</v>
      </c>
      <c r="R56" s="12">
        <v>29</v>
      </c>
      <c r="S56" s="12">
        <v>25.2</v>
      </c>
      <c r="T56" s="12">
        <v>14</v>
      </c>
      <c r="U56" s="12">
        <v>16.3</v>
      </c>
      <c r="V56" s="12">
        <v>37.9</v>
      </c>
      <c r="W56" s="12">
        <v>40.5</v>
      </c>
      <c r="X56" s="12">
        <v>23.9</v>
      </c>
      <c r="Y56" s="12">
        <v>13.3</v>
      </c>
      <c r="Z56" s="12">
        <v>22.2</v>
      </c>
      <c r="AA56" s="12">
        <v>37.1</v>
      </c>
      <c r="AB56" s="12">
        <v>18.399999999999999</v>
      </c>
      <c r="AC56" s="12">
        <v>36.200000000000003</v>
      </c>
      <c r="AD56" s="12">
        <v>37.1</v>
      </c>
      <c r="AE56" s="12">
        <v>36.4</v>
      </c>
      <c r="AF56" s="12">
        <v>29.2</v>
      </c>
      <c r="AG56" s="12">
        <v>13.2</v>
      </c>
      <c r="AH56" s="12"/>
      <c r="AI56" s="10">
        <f t="shared" si="4"/>
        <v>837.60000000000014</v>
      </c>
      <c r="AJ56" s="12"/>
      <c r="AK56" s="10">
        <v>184963</v>
      </c>
      <c r="AL56" s="12"/>
      <c r="AM56" s="12"/>
      <c r="AN56" s="12"/>
      <c r="AO56" s="12"/>
    </row>
    <row r="57" spans="1:41" x14ac:dyDescent="0.25">
      <c r="A57" s="11" t="s">
        <v>21</v>
      </c>
      <c r="B57" s="12">
        <v>26.2</v>
      </c>
      <c r="C57" s="12">
        <v>8.5</v>
      </c>
      <c r="D57" s="12">
        <v>18.399999999999999</v>
      </c>
      <c r="E57" s="12">
        <v>14.6</v>
      </c>
      <c r="F57" s="12">
        <v>12.1</v>
      </c>
      <c r="G57" s="12">
        <v>13.9</v>
      </c>
      <c r="H57" s="12">
        <v>13.6</v>
      </c>
      <c r="I57" s="12">
        <v>16.100000000000001</v>
      </c>
      <c r="J57" s="12">
        <v>3.9</v>
      </c>
      <c r="K57" s="12">
        <v>21.2</v>
      </c>
      <c r="L57" s="12">
        <v>15.5</v>
      </c>
      <c r="M57" s="12">
        <v>17.7</v>
      </c>
      <c r="N57" s="12">
        <v>14</v>
      </c>
      <c r="O57" s="12">
        <v>13.5</v>
      </c>
      <c r="P57" s="12">
        <v>13.1</v>
      </c>
      <c r="Q57" s="12">
        <v>9.4</v>
      </c>
      <c r="R57" s="12">
        <v>13.3</v>
      </c>
      <c r="S57" s="12">
        <v>12.5</v>
      </c>
      <c r="T57" s="12">
        <v>7.3</v>
      </c>
      <c r="U57" s="12">
        <v>8.5</v>
      </c>
      <c r="V57" s="12">
        <v>15.6</v>
      </c>
      <c r="W57" s="12">
        <v>18</v>
      </c>
      <c r="X57" s="12">
        <v>10.7</v>
      </c>
      <c r="Y57" s="12">
        <v>7.1</v>
      </c>
      <c r="Z57" s="12">
        <v>10.199999999999999</v>
      </c>
      <c r="AA57" s="12">
        <v>16.2</v>
      </c>
      <c r="AB57" s="12">
        <v>9.3000000000000007</v>
      </c>
      <c r="AC57" s="12">
        <v>13.9</v>
      </c>
      <c r="AD57" s="12">
        <v>15.4</v>
      </c>
      <c r="AE57" s="12">
        <v>14.8</v>
      </c>
      <c r="AF57" s="12">
        <v>12.4</v>
      </c>
      <c r="AG57" s="12">
        <v>2.7</v>
      </c>
      <c r="AH57" s="12"/>
      <c r="AI57" s="10">
        <f>SUM(C57:AG57)</f>
        <v>393.4</v>
      </c>
      <c r="AJ57" s="12"/>
      <c r="AK57" s="10">
        <v>97222</v>
      </c>
      <c r="AL57" s="12"/>
      <c r="AM57" s="12"/>
      <c r="AN57" s="12"/>
      <c r="AO57" s="12"/>
    </row>
    <row r="58" spans="1:41" x14ac:dyDescent="0.25">
      <c r="A58" s="11" t="s">
        <v>162</v>
      </c>
      <c r="B58" s="12">
        <f t="shared" ref="B58:AG58" si="5">SUM(B54:B56)</f>
        <v>151.5</v>
      </c>
      <c r="C58" s="12">
        <f t="shared" si="5"/>
        <v>46.300000000000004</v>
      </c>
      <c r="D58" s="12">
        <f t="shared" si="5"/>
        <v>89.1</v>
      </c>
      <c r="E58" s="12">
        <f t="shared" si="5"/>
        <v>79.099999999999994</v>
      </c>
      <c r="F58" s="12">
        <f t="shared" si="5"/>
        <v>64.300000000000011</v>
      </c>
      <c r="G58" s="12">
        <f t="shared" si="5"/>
        <v>76.400000000000006</v>
      </c>
      <c r="H58" s="12">
        <f t="shared" si="5"/>
        <v>78.900000000000006</v>
      </c>
      <c r="I58" s="12">
        <f t="shared" si="5"/>
        <v>97.899999999999991</v>
      </c>
      <c r="J58" s="12">
        <f t="shared" si="5"/>
        <v>19.700000000000003</v>
      </c>
      <c r="K58" s="12">
        <f t="shared" si="5"/>
        <v>141.6</v>
      </c>
      <c r="L58" s="12">
        <f t="shared" si="5"/>
        <v>102.4</v>
      </c>
      <c r="M58" s="12">
        <f t="shared" si="5"/>
        <v>119.80000000000001</v>
      </c>
      <c r="N58" s="12">
        <f t="shared" si="5"/>
        <v>70.900000000000006</v>
      </c>
      <c r="O58" s="12">
        <f t="shared" si="5"/>
        <v>86.4</v>
      </c>
      <c r="P58" s="12">
        <f t="shared" si="5"/>
        <v>89.100000000000009</v>
      </c>
      <c r="Q58" s="12">
        <f t="shared" si="5"/>
        <v>57.9</v>
      </c>
      <c r="R58" s="12">
        <f t="shared" si="5"/>
        <v>93.8</v>
      </c>
      <c r="S58" s="12">
        <f t="shared" si="5"/>
        <v>74.7</v>
      </c>
      <c r="T58" s="12">
        <f t="shared" si="5"/>
        <v>40.299999999999997</v>
      </c>
      <c r="U58" s="12">
        <f t="shared" si="5"/>
        <v>47.1</v>
      </c>
      <c r="V58" s="12">
        <f t="shared" si="5"/>
        <v>121.1</v>
      </c>
      <c r="W58" s="12">
        <f t="shared" si="5"/>
        <v>128.69999999999999</v>
      </c>
      <c r="X58" s="12">
        <f t="shared" si="5"/>
        <v>69.3</v>
      </c>
      <c r="Y58" s="12">
        <f t="shared" si="5"/>
        <v>38.200000000000003</v>
      </c>
      <c r="Z58" s="12">
        <f t="shared" si="5"/>
        <v>68.7</v>
      </c>
      <c r="AA58" s="12">
        <f t="shared" si="5"/>
        <v>113.9</v>
      </c>
      <c r="AB58" s="12">
        <f t="shared" si="5"/>
        <v>54.499999999999993</v>
      </c>
      <c r="AC58" s="12">
        <f t="shared" si="5"/>
        <v>110.7</v>
      </c>
      <c r="AD58" s="12">
        <f t="shared" si="5"/>
        <v>117.4</v>
      </c>
      <c r="AE58" s="12">
        <f t="shared" si="5"/>
        <v>115.1</v>
      </c>
      <c r="AF58" s="12">
        <f t="shared" si="5"/>
        <v>94.600000000000009</v>
      </c>
      <c r="AG58" s="12">
        <f t="shared" si="5"/>
        <v>37.900000000000006</v>
      </c>
      <c r="AH58" s="12"/>
      <c r="AI58" s="10">
        <f>SUM(C58:AG58)</f>
        <v>2545.7999999999997</v>
      </c>
      <c r="AJ58" s="12"/>
      <c r="AL58" s="12"/>
      <c r="AM58" s="12"/>
      <c r="AN58" s="12"/>
      <c r="AO58" s="12"/>
    </row>
    <row r="59" spans="1:41" x14ac:dyDescent="0.25">
      <c r="B59" s="12"/>
      <c r="C59" s="12"/>
      <c r="D59" s="12"/>
      <c r="E59" s="12"/>
      <c r="F59" s="12"/>
      <c r="G59" s="12"/>
      <c r="H59" s="12"/>
      <c r="I59" s="12"/>
      <c r="J59" s="12"/>
      <c r="L59" s="12"/>
      <c r="AA59" s="12"/>
      <c r="AC59" s="12"/>
      <c r="AD59" s="12"/>
      <c r="AE59" s="12"/>
      <c r="AF59" s="12"/>
      <c r="AG59" s="12"/>
      <c r="AK59" s="12"/>
    </row>
    <row r="60" spans="1:41" x14ac:dyDescent="0.25">
      <c r="AA60" s="34">
        <f>94078-F57-AK57</f>
        <v>-3156.1000000000058</v>
      </c>
    </row>
    <row r="61" spans="1:41" x14ac:dyDescent="0.25">
      <c r="AA61" s="12"/>
    </row>
    <row r="62" spans="1:41" x14ac:dyDescent="0.25">
      <c r="AA62" s="12"/>
    </row>
  </sheetData>
  <conditionalFormatting sqref="C4:AG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Normal="100" workbookViewId="0">
      <selection activeCell="AG8" sqref="AG8:AG9"/>
    </sheetView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11.6</v>
      </c>
      <c r="C3" s="12">
        <v>24.5</v>
      </c>
      <c r="D3" s="12">
        <v>29.3</v>
      </c>
      <c r="E3" s="12">
        <v>31.9</v>
      </c>
      <c r="F3" s="12">
        <v>17.399999999999999</v>
      </c>
      <c r="G3" s="12">
        <v>27</v>
      </c>
      <c r="H3" s="12">
        <v>22.7</v>
      </c>
      <c r="I3" s="12">
        <v>10.3</v>
      </c>
      <c r="J3" s="12">
        <v>22.1</v>
      </c>
      <c r="K3" s="12">
        <v>22.1</v>
      </c>
      <c r="L3" s="12">
        <v>7.3</v>
      </c>
      <c r="M3" s="12">
        <v>26.7</v>
      </c>
      <c r="N3" s="12">
        <v>10.5</v>
      </c>
      <c r="O3" s="12">
        <v>11.3</v>
      </c>
      <c r="P3" s="12">
        <v>29.9</v>
      </c>
      <c r="Q3" s="12">
        <v>22.5</v>
      </c>
      <c r="R3" s="12">
        <v>9.8000000000000007</v>
      </c>
      <c r="S3" s="12">
        <v>22.5</v>
      </c>
      <c r="T3" s="12">
        <v>20.399999999999999</v>
      </c>
      <c r="U3" s="12">
        <v>10.6</v>
      </c>
      <c r="V3" s="12">
        <v>29.3</v>
      </c>
      <c r="W3" s="12">
        <v>1.9</v>
      </c>
      <c r="X3" s="12">
        <v>0</v>
      </c>
      <c r="Y3" s="12">
        <v>0</v>
      </c>
      <c r="Z3" s="12">
        <v>0</v>
      </c>
      <c r="AA3" s="12">
        <v>0.3</v>
      </c>
      <c r="AB3" s="12">
        <v>4</v>
      </c>
      <c r="AC3" s="12">
        <v>9.8000000000000007</v>
      </c>
      <c r="AD3" s="12">
        <v>2.4</v>
      </c>
      <c r="AE3" s="12">
        <v>8.3000000000000007</v>
      </c>
      <c r="AF3" s="12">
        <v>9.4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40.600000000000009</v>
      </c>
      <c r="C4" s="28">
        <f t="shared" ref="C4:AG4" si="1">SUM(C54:C57)</f>
        <v>119.2</v>
      </c>
      <c r="D4" s="28">
        <f t="shared" si="1"/>
        <v>92.3</v>
      </c>
      <c r="E4" s="28">
        <f t="shared" si="1"/>
        <v>70.900000000000006</v>
      </c>
      <c r="F4" s="28">
        <f t="shared" si="1"/>
        <v>51.3</v>
      </c>
      <c r="G4" s="28">
        <f t="shared" si="1"/>
        <v>96.7</v>
      </c>
      <c r="H4" s="28">
        <f t="shared" si="1"/>
        <v>109.80000000000001</v>
      </c>
      <c r="I4" s="28">
        <f t="shared" si="1"/>
        <v>36.1</v>
      </c>
      <c r="J4" s="28">
        <f t="shared" si="1"/>
        <v>108.60000000000001</v>
      </c>
      <c r="K4" s="28">
        <f t="shared" si="1"/>
        <v>105.1</v>
      </c>
      <c r="L4" s="28">
        <f t="shared" si="1"/>
        <v>30.199999999999996</v>
      </c>
      <c r="M4" s="28">
        <f t="shared" si="1"/>
        <v>89.999999999999986</v>
      </c>
      <c r="N4" s="28">
        <f t="shared" si="1"/>
        <v>46.8</v>
      </c>
      <c r="O4" s="28">
        <f t="shared" si="1"/>
        <v>35.1</v>
      </c>
      <c r="P4" s="28">
        <f t="shared" si="1"/>
        <v>93.7</v>
      </c>
      <c r="Q4" s="28">
        <f t="shared" si="1"/>
        <v>108.80000000000001</v>
      </c>
      <c r="R4" s="28">
        <f t="shared" si="1"/>
        <v>35.700000000000003</v>
      </c>
      <c r="S4" s="28">
        <f t="shared" si="1"/>
        <v>94</v>
      </c>
      <c r="T4" s="28">
        <f t="shared" si="1"/>
        <v>62.099999999999994</v>
      </c>
      <c r="U4" s="28">
        <f t="shared" si="1"/>
        <v>27.300000000000004</v>
      </c>
      <c r="V4" s="28">
        <f t="shared" si="1"/>
        <v>84.6</v>
      </c>
      <c r="W4" s="28">
        <f t="shared" si="1"/>
        <v>3.8999999999999995</v>
      </c>
      <c r="X4" s="28">
        <f t="shared" si="1"/>
        <v>0</v>
      </c>
      <c r="Y4" s="28">
        <f t="shared" si="1"/>
        <v>0</v>
      </c>
      <c r="Z4" s="28">
        <f t="shared" si="1"/>
        <v>0</v>
      </c>
      <c r="AA4" s="28">
        <f t="shared" si="1"/>
        <v>0.7</v>
      </c>
      <c r="AB4" s="28">
        <f t="shared" si="1"/>
        <v>14.4</v>
      </c>
      <c r="AC4" s="28">
        <f t="shared" si="1"/>
        <v>37</v>
      </c>
      <c r="AD4" s="28">
        <f t="shared" si="1"/>
        <v>7.4</v>
      </c>
      <c r="AE4" s="28">
        <f t="shared" si="1"/>
        <v>30.699999999999996</v>
      </c>
      <c r="AF4" s="28">
        <f t="shared" si="1"/>
        <v>34.5</v>
      </c>
      <c r="AG4" s="28">
        <f t="shared" si="1"/>
        <v>0</v>
      </c>
      <c r="AI4" s="9">
        <f>SUM(C4:AG4)</f>
        <v>1626.9000000000003</v>
      </c>
      <c r="AJ4" s="14">
        <f>AVERAGE(C4:AG4)</f>
        <v>52.480645161290333</v>
      </c>
      <c r="AK4" s="15"/>
    </row>
    <row r="5" spans="1:40" x14ac:dyDescent="0.25">
      <c r="A5" s="11" t="s">
        <v>29</v>
      </c>
      <c r="B5" s="10">
        <f t="shared" ref="B5" si="2">$A53+B6</f>
        <v>671532</v>
      </c>
      <c r="C5" s="10">
        <f t="shared" ref="C5:AG5" si="3">$A53+C6</f>
        <v>671653</v>
      </c>
      <c r="D5" s="10">
        <f t="shared" si="3"/>
        <v>671744</v>
      </c>
      <c r="E5" s="10">
        <f t="shared" si="3"/>
        <v>671815</v>
      </c>
      <c r="F5" s="10">
        <f t="shared" si="3"/>
        <v>671866</v>
      </c>
      <c r="G5" s="10">
        <f t="shared" si="3"/>
        <v>671963</v>
      </c>
      <c r="H5" s="10">
        <f t="shared" si="3"/>
        <v>672073</v>
      </c>
      <c r="I5" s="10">
        <f t="shared" si="3"/>
        <v>672110</v>
      </c>
      <c r="J5" s="10">
        <f t="shared" si="3"/>
        <v>672218</v>
      </c>
      <c r="K5" s="10">
        <f t="shared" si="3"/>
        <v>672324</v>
      </c>
      <c r="L5" s="10">
        <f t="shared" si="3"/>
        <v>672354</v>
      </c>
      <c r="M5" s="10">
        <f t="shared" si="3"/>
        <v>672445</v>
      </c>
      <c r="N5" s="10">
        <f t="shared" si="3"/>
        <v>672491</v>
      </c>
      <c r="O5" s="10">
        <f t="shared" si="3"/>
        <v>672526</v>
      </c>
      <c r="P5" s="10">
        <f t="shared" si="3"/>
        <v>672620</v>
      </c>
      <c r="Q5" s="10">
        <f t="shared" si="3"/>
        <v>672729</v>
      </c>
      <c r="R5" s="10">
        <f t="shared" si="3"/>
        <v>672766</v>
      </c>
      <c r="S5" s="10">
        <f t="shared" si="3"/>
        <v>672859</v>
      </c>
      <c r="T5" s="10">
        <f t="shared" si="3"/>
        <v>672922</v>
      </c>
      <c r="U5" s="10">
        <f t="shared" si="3"/>
        <v>672950</v>
      </c>
      <c r="V5" s="10">
        <f t="shared" si="3"/>
        <v>673033</v>
      </c>
      <c r="W5" s="10">
        <f t="shared" si="3"/>
        <v>673039</v>
      </c>
      <c r="X5" s="10">
        <f t="shared" si="3"/>
        <v>673039</v>
      </c>
      <c r="Y5" s="10">
        <f t="shared" si="3"/>
        <v>673039</v>
      </c>
      <c r="Z5" s="10">
        <f t="shared" si="3"/>
        <v>673039</v>
      </c>
      <c r="AA5" s="10">
        <f t="shared" si="3"/>
        <v>673039</v>
      </c>
      <c r="AB5" s="10">
        <f t="shared" si="3"/>
        <v>673053</v>
      </c>
      <c r="AC5" s="10">
        <f t="shared" si="3"/>
        <v>673090</v>
      </c>
      <c r="AD5" s="10">
        <f t="shared" si="3"/>
        <v>673098</v>
      </c>
      <c r="AE5" s="10">
        <f t="shared" si="3"/>
        <v>673130</v>
      </c>
      <c r="AF5" s="10">
        <f t="shared" si="3"/>
        <v>673164</v>
      </c>
      <c r="AG5" s="10">
        <f t="shared" si="3"/>
        <v>41675</v>
      </c>
      <c r="AI5" s="10"/>
    </row>
    <row r="6" spans="1:40" s="19" customFormat="1" x14ac:dyDescent="0.25">
      <c r="B6" s="24">
        <v>629857</v>
      </c>
      <c r="C6" s="24">
        <v>629978</v>
      </c>
      <c r="D6" s="24">
        <v>630069</v>
      </c>
      <c r="E6" s="24">
        <v>630140</v>
      </c>
      <c r="F6" s="24">
        <v>630191</v>
      </c>
      <c r="G6" s="24">
        <v>630288</v>
      </c>
      <c r="H6" s="24">
        <v>630398</v>
      </c>
      <c r="I6" s="24">
        <v>630435</v>
      </c>
      <c r="J6" s="24">
        <v>630543</v>
      </c>
      <c r="K6" s="24">
        <v>630649</v>
      </c>
      <c r="L6" s="24">
        <v>630679</v>
      </c>
      <c r="M6" s="24">
        <v>630770</v>
      </c>
      <c r="N6" s="24">
        <v>630816</v>
      </c>
      <c r="O6" s="24">
        <v>630851</v>
      </c>
      <c r="P6" s="24">
        <v>630945</v>
      </c>
      <c r="Q6" s="24">
        <v>631054</v>
      </c>
      <c r="R6" s="24">
        <v>631091</v>
      </c>
      <c r="S6" s="24">
        <v>631184</v>
      </c>
      <c r="T6" s="24">
        <v>631247</v>
      </c>
      <c r="U6" s="24">
        <v>631275</v>
      </c>
      <c r="V6" s="24">
        <v>631358</v>
      </c>
      <c r="W6" s="24">
        <v>631364</v>
      </c>
      <c r="X6" s="24">
        <v>631364</v>
      </c>
      <c r="Y6" s="24">
        <v>631364</v>
      </c>
      <c r="Z6" s="24">
        <v>631364</v>
      </c>
      <c r="AA6" s="24">
        <v>631364</v>
      </c>
      <c r="AB6" s="30">
        <v>631378</v>
      </c>
      <c r="AC6" s="30">
        <v>631415</v>
      </c>
      <c r="AD6" s="30">
        <v>631423</v>
      </c>
      <c r="AE6" s="24">
        <v>631455</v>
      </c>
      <c r="AF6" s="24">
        <v>631489</v>
      </c>
      <c r="AG6" s="24"/>
      <c r="AI6" s="10">
        <f>MAX(C6:AG6)-B6</f>
        <v>1632</v>
      </c>
      <c r="AJ6" s="20"/>
    </row>
    <row r="7" spans="1:40" x14ac:dyDescent="0.25">
      <c r="B7" s="31"/>
      <c r="C7" s="31">
        <f>SUM($C4:C4) - (C6-$B6)</f>
        <v>-1.7999999999999972</v>
      </c>
      <c r="D7" s="31">
        <f>SUM($C4:D4) - (D6-$B6)</f>
        <v>-0.5</v>
      </c>
      <c r="E7" s="31">
        <f>SUM($C4:E4) - (E6-$B6)</f>
        <v>-0.60000000000002274</v>
      </c>
      <c r="F7" s="31">
        <f>SUM($C4:F4) - (F6-$B6)</f>
        <v>-0.30000000000001137</v>
      </c>
      <c r="G7" s="31">
        <f>SUM($C4:G4) - (G6-$B6)</f>
        <v>-0.60000000000002274</v>
      </c>
      <c r="H7" s="31">
        <f>SUM($C4:H4) - (H6-$B6)</f>
        <v>-0.79999999999995453</v>
      </c>
      <c r="I7" s="31">
        <f>SUM($C4:I4) - (I6-$B6)</f>
        <v>-1.6999999999999318</v>
      </c>
      <c r="J7" s="31">
        <f>SUM($C4:J4) - (J6-$B6)</f>
        <v>-1.0999999999999091</v>
      </c>
      <c r="K7" s="31">
        <f>SUM($C4:K4) - (K6-$B6)</f>
        <v>-1.9999999999998863</v>
      </c>
      <c r="L7" s="31">
        <f>SUM($C4:L4) - (L6-$B6)</f>
        <v>-1.7999999999998408</v>
      </c>
      <c r="M7" s="31">
        <f>SUM($C4:M4) - (M6-$B6)</f>
        <v>-2.7999999999998408</v>
      </c>
      <c r="N7" s="31">
        <f>SUM($C4:N4) - (N6-$B6)</f>
        <v>-1.9999999999998863</v>
      </c>
      <c r="O7" s="31">
        <f>SUM($C4:O4) - (O6-$B6)</f>
        <v>-1.8999999999998636</v>
      </c>
      <c r="P7" s="31">
        <f>SUM($C4:P4) - (P6-$B6)</f>
        <v>-2.1999999999998181</v>
      </c>
      <c r="Q7" s="31">
        <f>SUM($C4:Q4) - (Q6-$B6)</f>
        <v>-2.3999999999998636</v>
      </c>
      <c r="R7" s="31">
        <f>SUM($C4:R4) - (R6-$B6)</f>
        <v>-3.6999999999998181</v>
      </c>
      <c r="S7" s="31">
        <f>SUM($C4:S4) - (S6-$B6)</f>
        <v>-2.6999999999998181</v>
      </c>
      <c r="T7" s="31">
        <f>SUM($C4:T4) - (T6-$B6)</f>
        <v>-3.5999999999999091</v>
      </c>
      <c r="U7" s="31">
        <f>SUM($C4:U4) - (U6-$B6)</f>
        <v>-4.2999999999999545</v>
      </c>
      <c r="V7" s="31">
        <f>SUM($C4:V4) - (V6-$B6)</f>
        <v>-2.7000000000000455</v>
      </c>
      <c r="W7" s="31">
        <f>SUM($C4:W4) - (W6-$B6)</f>
        <v>-4.7999999999999545</v>
      </c>
      <c r="X7" s="31">
        <f>SUM($C4:X4) - (X6-$B6)</f>
        <v>-4.7999999999999545</v>
      </c>
      <c r="Y7" s="31">
        <f>SUM($C4:Y4) - (Y6-$B6)</f>
        <v>-4.7999999999999545</v>
      </c>
      <c r="Z7" s="31">
        <f>SUM($C4:Z4) - (Z6-$B6)</f>
        <v>-4.7999999999999545</v>
      </c>
      <c r="AA7" s="31">
        <f>SUM($C4:AA4) - (AA6-$B6)</f>
        <v>-4.0999999999999091</v>
      </c>
      <c r="AB7" s="31">
        <f>SUM($C4:AB4) - (AB6-$B6)</f>
        <v>-3.6999999999998181</v>
      </c>
      <c r="AC7" s="31">
        <f>SUM($C4:AC4) - (AC6-$B6)</f>
        <v>-3.6999999999998181</v>
      </c>
      <c r="AD7" s="31">
        <f>SUM($C4:AD4) - (AD6-$B6)</f>
        <v>-4.2999999999997272</v>
      </c>
      <c r="AE7" s="31">
        <f>SUM($C4:AE4) - (AE6-$B6)</f>
        <v>-5.5999999999996817</v>
      </c>
      <c r="AF7" s="31">
        <f>SUM($C4:AF4) - (AF6-$B6)</f>
        <v>-5.0999999999996817</v>
      </c>
      <c r="AG7" s="31">
        <f>SUM($C4:AG4) - (AG6-$B6)</f>
        <v>631483.9</v>
      </c>
      <c r="AI7" s="10"/>
      <c r="AJ7" s="16"/>
    </row>
    <row r="8" spans="1:40" x14ac:dyDescent="0.25">
      <c r="A8" s="11" t="s">
        <v>27</v>
      </c>
      <c r="B8">
        <v>574310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SUM(AK54:AK56)+A53</f>
        <v>575757</v>
      </c>
      <c r="AI8" s="10">
        <f>MAX(C8:AG8)-B8</f>
        <v>1447</v>
      </c>
    </row>
    <row r="9" spans="1:40" x14ac:dyDescent="0.25">
      <c r="A9" s="18" t="s">
        <v>37</v>
      </c>
      <c r="B9">
        <v>97222</v>
      </c>
      <c r="AG9" s="10">
        <f>AK57</f>
        <v>97407</v>
      </c>
      <c r="AI9" s="10">
        <f>MAX(C9:AG9)-B9</f>
        <v>185</v>
      </c>
    </row>
    <row r="10" spans="1:40" x14ac:dyDescent="0.25">
      <c r="AI10" s="10">
        <f>SUM(AI8:AI9)</f>
        <v>1632</v>
      </c>
    </row>
    <row r="11" spans="1:40" x14ac:dyDescent="0.25">
      <c r="AI11" s="10"/>
    </row>
    <row r="53" spans="1:41" x14ac:dyDescent="0.25">
      <c r="A53">
        <v>41675</v>
      </c>
      <c r="AK53" t="s">
        <v>38</v>
      </c>
    </row>
    <row r="54" spans="1:41" x14ac:dyDescent="0.25">
      <c r="A54" s="11" t="s">
        <v>22</v>
      </c>
      <c r="B54" s="12">
        <v>11.4</v>
      </c>
      <c r="C54" s="12">
        <v>35.700000000000003</v>
      </c>
      <c r="D54" s="12">
        <v>25.9</v>
      </c>
      <c r="E54" s="12">
        <v>20.3</v>
      </c>
      <c r="F54" s="12">
        <v>13.3</v>
      </c>
      <c r="G54" s="12">
        <v>28.3</v>
      </c>
      <c r="H54" s="12">
        <v>31.9</v>
      </c>
      <c r="I54" s="12">
        <v>8.9</v>
      </c>
      <c r="J54" s="12">
        <v>32.200000000000003</v>
      </c>
      <c r="K54" s="12">
        <v>30.6</v>
      </c>
      <c r="L54" s="12">
        <v>7.4</v>
      </c>
      <c r="M54" s="12">
        <v>26.2</v>
      </c>
      <c r="N54" s="12">
        <v>11.9</v>
      </c>
      <c r="O54" s="12">
        <v>8.9</v>
      </c>
      <c r="P54" s="12">
        <v>27.5</v>
      </c>
      <c r="Q54" s="12">
        <v>32.6</v>
      </c>
      <c r="R54" s="12">
        <v>8.9</v>
      </c>
      <c r="S54" s="12">
        <v>27.6</v>
      </c>
      <c r="T54" s="12">
        <v>16.600000000000001</v>
      </c>
      <c r="U54" s="12">
        <v>6.8</v>
      </c>
      <c r="V54" s="12">
        <v>24.8</v>
      </c>
      <c r="W54" s="12">
        <v>0.6</v>
      </c>
      <c r="X54" s="12">
        <v>0</v>
      </c>
      <c r="Y54" s="12">
        <v>0</v>
      </c>
      <c r="Z54" s="12">
        <v>0</v>
      </c>
      <c r="AA54" s="12">
        <v>0.1</v>
      </c>
      <c r="AB54" s="12">
        <v>5.4</v>
      </c>
      <c r="AC54" s="12">
        <v>16.100000000000001</v>
      </c>
      <c r="AD54" s="12">
        <v>1.8</v>
      </c>
      <c r="AE54" s="12">
        <v>7.6</v>
      </c>
      <c r="AF54" s="12">
        <v>8.6999999999999993</v>
      </c>
      <c r="AG54" s="12"/>
      <c r="AH54" s="12"/>
      <c r="AI54" s="10">
        <f t="shared" ref="AI54:AI56" si="4">SUM(C54:AG54)</f>
        <v>466.60000000000008</v>
      </c>
      <c r="AJ54" s="12"/>
      <c r="AK54" s="10">
        <v>155576</v>
      </c>
      <c r="AL54" s="12"/>
      <c r="AM54" s="12"/>
      <c r="AN54" s="12"/>
      <c r="AO54" s="12"/>
    </row>
    <row r="55" spans="1:41" x14ac:dyDescent="0.25">
      <c r="A55" s="11" t="s">
        <v>23</v>
      </c>
      <c r="B55" s="12">
        <v>13.3</v>
      </c>
      <c r="C55" s="12">
        <v>38.200000000000003</v>
      </c>
      <c r="D55" s="12">
        <v>28.5</v>
      </c>
      <c r="E55" s="12">
        <v>22.3</v>
      </c>
      <c r="F55" s="12">
        <v>15.3</v>
      </c>
      <c r="G55" s="12">
        <v>30.8</v>
      </c>
      <c r="H55" s="12">
        <v>34.5</v>
      </c>
      <c r="I55" s="12">
        <v>10.7</v>
      </c>
      <c r="J55" s="12">
        <v>34.799999999999997</v>
      </c>
      <c r="K55" s="12">
        <v>33.1</v>
      </c>
      <c r="L55" s="12">
        <v>9</v>
      </c>
      <c r="M55" s="12">
        <v>28.6</v>
      </c>
      <c r="N55" s="12">
        <v>13.9</v>
      </c>
      <c r="O55" s="12">
        <v>10.6</v>
      </c>
      <c r="P55" s="12">
        <v>29.9</v>
      </c>
      <c r="Q55" s="12">
        <v>35.299999999999997</v>
      </c>
      <c r="R55" s="12">
        <v>10.7</v>
      </c>
      <c r="S55" s="12">
        <v>30.1</v>
      </c>
      <c r="T55" s="12">
        <v>18.7</v>
      </c>
      <c r="U55" s="12">
        <v>8.3000000000000007</v>
      </c>
      <c r="V55" s="12">
        <v>27.1</v>
      </c>
      <c r="W55" s="12">
        <v>1.2</v>
      </c>
      <c r="X55" s="12">
        <v>0</v>
      </c>
      <c r="Y55" s="12">
        <v>0</v>
      </c>
      <c r="Z55" s="12">
        <v>0</v>
      </c>
      <c r="AA55" s="12">
        <v>0.1</v>
      </c>
      <c r="AB55" s="12">
        <v>1.1000000000000001</v>
      </c>
      <c r="AC55" s="12">
        <v>3.2</v>
      </c>
      <c r="AD55" s="12">
        <v>1.9</v>
      </c>
      <c r="AE55" s="12">
        <v>9.1</v>
      </c>
      <c r="AF55" s="12">
        <v>10.4</v>
      </c>
      <c r="AG55" s="12"/>
      <c r="AH55" s="12"/>
      <c r="AI55" s="10">
        <f t="shared" si="4"/>
        <v>497.4</v>
      </c>
      <c r="AJ55" s="12"/>
      <c r="AK55" s="10">
        <v>193062</v>
      </c>
      <c r="AL55" s="12"/>
      <c r="AM55" s="12"/>
      <c r="AN55" s="12"/>
      <c r="AO55" s="12"/>
    </row>
    <row r="56" spans="1:41" x14ac:dyDescent="0.25">
      <c r="A56" s="11" t="s">
        <v>24</v>
      </c>
      <c r="B56" s="12">
        <v>13.2</v>
      </c>
      <c r="C56" s="12">
        <v>33.700000000000003</v>
      </c>
      <c r="D56" s="12">
        <v>25.2</v>
      </c>
      <c r="E56" s="12">
        <v>19.3</v>
      </c>
      <c r="F56" s="12">
        <v>14.9</v>
      </c>
      <c r="G56" s="12">
        <v>27.1</v>
      </c>
      <c r="H56" s="12">
        <v>31.4</v>
      </c>
      <c r="I56" s="12">
        <v>10.6</v>
      </c>
      <c r="J56" s="12">
        <v>31.2</v>
      </c>
      <c r="K56" s="12">
        <v>29.9</v>
      </c>
      <c r="L56" s="12">
        <v>8.9</v>
      </c>
      <c r="M56" s="12">
        <v>26.4</v>
      </c>
      <c r="N56" s="12">
        <v>13.6</v>
      </c>
      <c r="O56" s="12">
        <v>10</v>
      </c>
      <c r="P56" s="12">
        <v>27.1</v>
      </c>
      <c r="Q56" s="12">
        <v>31.7</v>
      </c>
      <c r="R56" s="12">
        <v>10.5</v>
      </c>
      <c r="S56" s="12">
        <v>28.2</v>
      </c>
      <c r="T56" s="12">
        <v>18.5</v>
      </c>
      <c r="U56" s="12">
        <v>8.1</v>
      </c>
      <c r="V56" s="12">
        <v>24.6</v>
      </c>
      <c r="W56" s="12">
        <v>1.4</v>
      </c>
      <c r="X56" s="12">
        <v>0</v>
      </c>
      <c r="Y56" s="12">
        <v>0</v>
      </c>
      <c r="Z56" s="12">
        <v>0</v>
      </c>
      <c r="AA56" s="12">
        <v>0.5</v>
      </c>
      <c r="AB56" s="12">
        <v>7.8</v>
      </c>
      <c r="AC56" s="12">
        <v>16.8</v>
      </c>
      <c r="AD56" s="12">
        <v>2.7</v>
      </c>
      <c r="AE56" s="12">
        <v>9.1</v>
      </c>
      <c r="AF56" s="12">
        <v>10.1</v>
      </c>
      <c r="AG56" s="12"/>
      <c r="AH56" s="12"/>
      <c r="AI56" s="10">
        <f t="shared" si="4"/>
        <v>479.30000000000013</v>
      </c>
      <c r="AJ56" s="12"/>
      <c r="AK56" s="10">
        <v>185444</v>
      </c>
      <c r="AL56" s="12"/>
      <c r="AM56" s="12"/>
      <c r="AN56" s="12"/>
      <c r="AO56" s="12"/>
    </row>
    <row r="57" spans="1:41" x14ac:dyDescent="0.25">
      <c r="A57" s="11" t="s">
        <v>21</v>
      </c>
      <c r="B57" s="12">
        <v>2.7</v>
      </c>
      <c r="C57" s="12">
        <v>11.6</v>
      </c>
      <c r="D57" s="12">
        <v>12.7</v>
      </c>
      <c r="E57" s="12">
        <v>9</v>
      </c>
      <c r="F57" s="12">
        <v>7.8</v>
      </c>
      <c r="G57" s="12">
        <v>10.5</v>
      </c>
      <c r="H57" s="12">
        <v>12</v>
      </c>
      <c r="I57" s="12">
        <v>5.9</v>
      </c>
      <c r="J57" s="12">
        <v>10.4</v>
      </c>
      <c r="K57" s="12">
        <v>11.5</v>
      </c>
      <c r="L57" s="12">
        <v>4.9000000000000004</v>
      </c>
      <c r="M57" s="12">
        <v>8.8000000000000007</v>
      </c>
      <c r="N57" s="12">
        <v>7.4</v>
      </c>
      <c r="O57" s="12">
        <v>5.6</v>
      </c>
      <c r="P57" s="12">
        <v>9.1999999999999993</v>
      </c>
      <c r="Q57" s="12">
        <v>9.1999999999999993</v>
      </c>
      <c r="R57" s="12">
        <v>5.6</v>
      </c>
      <c r="S57" s="12">
        <v>8.1</v>
      </c>
      <c r="T57" s="12">
        <v>8.3000000000000007</v>
      </c>
      <c r="U57" s="12">
        <v>4.0999999999999996</v>
      </c>
      <c r="V57" s="12">
        <v>8.1</v>
      </c>
      <c r="W57" s="12">
        <v>0.7</v>
      </c>
      <c r="X57" s="12">
        <v>0</v>
      </c>
      <c r="Y57" s="12">
        <v>0</v>
      </c>
      <c r="Z57" s="12">
        <v>0</v>
      </c>
      <c r="AA57" s="12">
        <v>0</v>
      </c>
      <c r="AB57" s="12">
        <v>0.1</v>
      </c>
      <c r="AC57" s="12">
        <v>0.9</v>
      </c>
      <c r="AD57" s="12">
        <v>1</v>
      </c>
      <c r="AE57" s="12">
        <v>4.9000000000000004</v>
      </c>
      <c r="AF57" s="12">
        <v>5.3</v>
      </c>
      <c r="AG57" s="12"/>
      <c r="AH57" s="12"/>
      <c r="AI57" s="10">
        <f>SUM(C57:AG57)</f>
        <v>183.6</v>
      </c>
      <c r="AJ57" s="12"/>
      <c r="AK57" s="10">
        <v>97407</v>
      </c>
      <c r="AL57" s="12"/>
      <c r="AM57" s="12"/>
      <c r="AN57" s="12"/>
      <c r="AO57" s="12"/>
    </row>
    <row r="58" spans="1:41" x14ac:dyDescent="0.25">
      <c r="A58" s="11" t="s">
        <v>162</v>
      </c>
      <c r="B58" s="12">
        <f t="shared" ref="B58:AF58" si="5">SUM(B54:B56)</f>
        <v>37.900000000000006</v>
      </c>
      <c r="C58" s="12">
        <f t="shared" si="5"/>
        <v>107.60000000000001</v>
      </c>
      <c r="D58" s="12">
        <f t="shared" si="5"/>
        <v>79.599999999999994</v>
      </c>
      <c r="E58" s="12">
        <f t="shared" si="5"/>
        <v>61.900000000000006</v>
      </c>
      <c r="F58" s="12">
        <f t="shared" si="5"/>
        <v>43.5</v>
      </c>
      <c r="G58" s="12">
        <f t="shared" si="5"/>
        <v>86.2</v>
      </c>
      <c r="H58" s="12">
        <f t="shared" si="5"/>
        <v>97.800000000000011</v>
      </c>
      <c r="I58" s="12">
        <f t="shared" si="5"/>
        <v>30.200000000000003</v>
      </c>
      <c r="J58" s="12">
        <f t="shared" si="5"/>
        <v>98.2</v>
      </c>
      <c r="K58" s="12">
        <f t="shared" si="5"/>
        <v>93.6</v>
      </c>
      <c r="L58" s="12">
        <f t="shared" si="5"/>
        <v>25.299999999999997</v>
      </c>
      <c r="M58" s="12">
        <f t="shared" si="5"/>
        <v>81.199999999999989</v>
      </c>
      <c r="N58" s="12">
        <f t="shared" si="5"/>
        <v>39.4</v>
      </c>
      <c r="O58" s="12">
        <f t="shared" si="5"/>
        <v>29.5</v>
      </c>
      <c r="P58" s="12">
        <f t="shared" si="5"/>
        <v>84.5</v>
      </c>
      <c r="Q58" s="12">
        <f t="shared" si="5"/>
        <v>99.600000000000009</v>
      </c>
      <c r="R58" s="12">
        <f t="shared" si="5"/>
        <v>30.1</v>
      </c>
      <c r="S58" s="12">
        <f t="shared" si="5"/>
        <v>85.9</v>
      </c>
      <c r="T58" s="12">
        <f t="shared" si="5"/>
        <v>53.8</v>
      </c>
      <c r="U58" s="12">
        <f t="shared" si="5"/>
        <v>23.200000000000003</v>
      </c>
      <c r="V58" s="12">
        <f t="shared" si="5"/>
        <v>76.5</v>
      </c>
      <c r="W58" s="12">
        <f t="shared" si="5"/>
        <v>3.1999999999999997</v>
      </c>
      <c r="X58" s="12">
        <f t="shared" si="5"/>
        <v>0</v>
      </c>
      <c r="Y58" s="12">
        <f t="shared" si="5"/>
        <v>0</v>
      </c>
      <c r="Z58" s="12">
        <f t="shared" si="5"/>
        <v>0</v>
      </c>
      <c r="AA58" s="12">
        <f t="shared" si="5"/>
        <v>0.7</v>
      </c>
      <c r="AB58" s="12">
        <f t="shared" si="5"/>
        <v>14.3</v>
      </c>
      <c r="AC58" s="12">
        <f t="shared" si="5"/>
        <v>36.1</v>
      </c>
      <c r="AD58" s="12">
        <f t="shared" si="5"/>
        <v>6.4</v>
      </c>
      <c r="AE58" s="12">
        <f t="shared" si="5"/>
        <v>25.799999999999997</v>
      </c>
      <c r="AF58" s="12">
        <f t="shared" si="5"/>
        <v>29.200000000000003</v>
      </c>
      <c r="AG58" s="12"/>
      <c r="AH58" s="12"/>
      <c r="AI58" s="10">
        <f>SUM(C58:AG58)</f>
        <v>1443.3</v>
      </c>
      <c r="AJ58" s="12"/>
      <c r="AL58" s="12"/>
      <c r="AM58" s="12"/>
      <c r="AN58" s="12"/>
      <c r="AO58" s="12"/>
    </row>
    <row r="59" spans="1:41" x14ac:dyDescent="0.25">
      <c r="B59" s="12"/>
      <c r="C59" s="12"/>
      <c r="D59" s="12"/>
      <c r="E59" s="12"/>
      <c r="F59" s="12"/>
      <c r="G59" s="12"/>
      <c r="H59" s="12"/>
      <c r="I59" s="12"/>
      <c r="J59" s="12"/>
      <c r="L59" s="12"/>
      <c r="AA59" s="12"/>
      <c r="AC59" s="12"/>
      <c r="AD59" s="12"/>
      <c r="AE59" s="12"/>
      <c r="AF59" s="12"/>
      <c r="AG59" s="12"/>
      <c r="AK59" s="12"/>
    </row>
    <row r="60" spans="1:41" x14ac:dyDescent="0.25">
      <c r="AA60" s="34">
        <f>94078-F57-AK57</f>
        <v>-3336.8000000000029</v>
      </c>
    </row>
    <row r="61" spans="1:41" x14ac:dyDescent="0.25">
      <c r="AA61" s="12"/>
    </row>
    <row r="62" spans="1:41" x14ac:dyDescent="0.25">
      <c r="AA62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Normal="100" workbookViewId="0">
      <selection activeCell="AG8" sqref="AG8"/>
    </sheetView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9.4</v>
      </c>
      <c r="C3" s="12">
        <v>22.3</v>
      </c>
      <c r="D3" s="12">
        <v>23.6</v>
      </c>
      <c r="E3" s="12">
        <v>4.7</v>
      </c>
      <c r="F3" s="12">
        <v>22.1</v>
      </c>
      <c r="G3" s="12">
        <v>22.6</v>
      </c>
      <c r="H3" s="12">
        <v>24.8</v>
      </c>
      <c r="I3" s="12">
        <v>17.600000000000001</v>
      </c>
      <c r="J3" s="12">
        <v>12.8</v>
      </c>
      <c r="K3" s="12">
        <v>5.4</v>
      </c>
      <c r="L3" s="12">
        <v>6.2</v>
      </c>
      <c r="M3" s="12">
        <v>5.5</v>
      </c>
      <c r="N3" s="12">
        <v>5.7</v>
      </c>
      <c r="O3" s="12">
        <v>22.7</v>
      </c>
      <c r="P3" s="12">
        <v>20.8</v>
      </c>
      <c r="Q3" s="12">
        <v>23.8</v>
      </c>
      <c r="R3" s="12">
        <v>18</v>
      </c>
      <c r="S3" s="12">
        <v>20.3</v>
      </c>
      <c r="T3" s="12">
        <v>19.7</v>
      </c>
      <c r="U3" s="12">
        <v>20.8</v>
      </c>
      <c r="V3" s="12">
        <v>25</v>
      </c>
      <c r="W3" s="12">
        <v>25.1</v>
      </c>
      <c r="X3" s="12">
        <v>6.5</v>
      </c>
      <c r="Y3" s="12">
        <v>0</v>
      </c>
      <c r="Z3" s="12">
        <v>1</v>
      </c>
      <c r="AA3" s="12">
        <v>1</v>
      </c>
      <c r="AB3" s="12">
        <v>0.5</v>
      </c>
      <c r="AC3" s="12">
        <v>0.5</v>
      </c>
      <c r="AD3" s="12">
        <v>0.5</v>
      </c>
      <c r="AE3" s="12">
        <v>0.7</v>
      </c>
      <c r="AF3" s="12">
        <v>1.1000000000000001</v>
      </c>
      <c r="AG3" s="12">
        <v>1.1000000000000001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34.5</v>
      </c>
      <c r="C4" s="28">
        <f t="shared" ref="C4:AG4" si="1">SUM(C54:C57)</f>
        <v>84.8</v>
      </c>
      <c r="D4" s="28">
        <f t="shared" si="1"/>
        <v>40.5</v>
      </c>
      <c r="E4" s="28">
        <f t="shared" si="1"/>
        <v>19.399999999999999</v>
      </c>
      <c r="F4" s="28">
        <f t="shared" si="1"/>
        <v>49.4</v>
      </c>
      <c r="G4" s="28">
        <f t="shared" si="1"/>
        <v>51.1</v>
      </c>
      <c r="H4" s="28">
        <f t="shared" si="1"/>
        <v>64.400000000000006</v>
      </c>
      <c r="I4" s="28">
        <f t="shared" si="1"/>
        <v>23.5</v>
      </c>
      <c r="J4" s="28">
        <f t="shared" si="1"/>
        <v>35.5</v>
      </c>
      <c r="K4" s="28">
        <f t="shared" si="1"/>
        <v>21.1</v>
      </c>
      <c r="L4" s="28">
        <f t="shared" si="1"/>
        <v>21.400000000000002</v>
      </c>
      <c r="M4" s="28">
        <f t="shared" si="1"/>
        <v>20.5</v>
      </c>
      <c r="N4" s="28">
        <f t="shared" si="1"/>
        <v>25.299999999999997</v>
      </c>
      <c r="O4" s="28">
        <f t="shared" si="1"/>
        <v>57</v>
      </c>
      <c r="P4" s="28">
        <f t="shared" si="1"/>
        <v>20.799999999999997</v>
      </c>
      <c r="Q4" s="28">
        <f t="shared" si="1"/>
        <v>58.3</v>
      </c>
      <c r="R4" s="28">
        <f t="shared" si="1"/>
        <v>79.400000000000006</v>
      </c>
      <c r="S4" s="28">
        <f t="shared" si="1"/>
        <v>63.500000000000007</v>
      </c>
      <c r="T4" s="28">
        <f t="shared" si="1"/>
        <v>36.599999999999994</v>
      </c>
      <c r="U4" s="28">
        <f t="shared" si="1"/>
        <v>23.099999999999998</v>
      </c>
      <c r="V4" s="28">
        <f t="shared" si="1"/>
        <v>46.400000000000006</v>
      </c>
      <c r="W4" s="28">
        <f t="shared" si="1"/>
        <v>57</v>
      </c>
      <c r="X4" s="28">
        <f t="shared" si="1"/>
        <v>11.1</v>
      </c>
      <c r="Y4" s="28">
        <f t="shared" si="1"/>
        <v>0</v>
      </c>
      <c r="Z4" s="28">
        <f t="shared" si="1"/>
        <v>2.9</v>
      </c>
      <c r="AA4" s="28">
        <f t="shared" si="1"/>
        <v>4.0999999999999996</v>
      </c>
      <c r="AB4" s="28">
        <f t="shared" si="1"/>
        <v>1.9</v>
      </c>
      <c r="AC4" s="28">
        <f t="shared" si="1"/>
        <v>1.7999999999999998</v>
      </c>
      <c r="AD4" s="28">
        <f t="shared" si="1"/>
        <v>2.1</v>
      </c>
      <c r="AE4" s="28">
        <f t="shared" si="1"/>
        <v>2.8</v>
      </c>
      <c r="AF4" s="28">
        <f t="shared" si="1"/>
        <v>3.6</v>
      </c>
      <c r="AG4" s="28">
        <f t="shared" si="1"/>
        <v>4</v>
      </c>
      <c r="AI4" s="9">
        <f>SUM(C4:AG4)</f>
        <v>933.3</v>
      </c>
      <c r="AJ4" s="14">
        <f>AVERAGE(C4:AG4)</f>
        <v>30.106451612903225</v>
      </c>
      <c r="AK4" s="15"/>
    </row>
    <row r="5" spans="1:40" x14ac:dyDescent="0.25">
      <c r="A5" s="11" t="s">
        <v>29</v>
      </c>
      <c r="B5" s="10">
        <f t="shared" ref="B5" si="2">$A53+B6</f>
        <v>673164</v>
      </c>
      <c r="C5" s="10">
        <f t="shared" ref="C5:AG5" si="3">$A53+C6</f>
        <v>673249</v>
      </c>
      <c r="D5" s="10">
        <f t="shared" si="3"/>
        <v>673288</v>
      </c>
      <c r="E5" s="10">
        <f t="shared" si="3"/>
        <v>673312</v>
      </c>
      <c r="F5" s="10">
        <f t="shared" si="3"/>
        <v>673360</v>
      </c>
      <c r="G5" s="10">
        <f t="shared" si="3"/>
        <v>673410</v>
      </c>
      <c r="H5" s="10">
        <f t="shared" si="3"/>
        <v>673476</v>
      </c>
      <c r="I5" s="10">
        <f t="shared" si="3"/>
        <v>673500</v>
      </c>
      <c r="J5" s="10">
        <f t="shared" si="3"/>
        <v>673535</v>
      </c>
      <c r="K5" s="10">
        <f t="shared" si="3"/>
        <v>673556</v>
      </c>
      <c r="L5" s="10">
        <f t="shared" si="3"/>
        <v>673579</v>
      </c>
      <c r="M5" s="10">
        <f t="shared" si="3"/>
        <v>673598</v>
      </c>
      <c r="N5" s="10">
        <f t="shared" si="3"/>
        <v>673624</v>
      </c>
      <c r="O5" s="10">
        <f t="shared" si="3"/>
        <v>673681</v>
      </c>
      <c r="P5" s="10">
        <f t="shared" si="3"/>
        <v>673702</v>
      </c>
      <c r="Q5" s="10">
        <f t="shared" si="3"/>
        <v>673760</v>
      </c>
      <c r="R5" s="10">
        <f t="shared" si="3"/>
        <v>673840</v>
      </c>
      <c r="S5" s="10">
        <f t="shared" si="3"/>
        <v>673904</v>
      </c>
      <c r="T5" s="10">
        <f t="shared" si="3"/>
        <v>673939</v>
      </c>
      <c r="U5" s="10">
        <f t="shared" si="3"/>
        <v>673963</v>
      </c>
      <c r="V5" s="10">
        <f t="shared" si="3"/>
        <v>674009</v>
      </c>
      <c r="W5" s="10">
        <f t="shared" si="3"/>
        <v>674066</v>
      </c>
      <c r="X5" s="10">
        <f t="shared" si="3"/>
        <v>674077</v>
      </c>
      <c r="Y5" s="10">
        <f t="shared" si="3"/>
        <v>674077</v>
      </c>
      <c r="Z5" s="10">
        <f t="shared" si="3"/>
        <v>674082</v>
      </c>
      <c r="AA5" s="10">
        <f t="shared" si="3"/>
        <v>674085</v>
      </c>
      <c r="AB5" s="10">
        <f t="shared" si="3"/>
        <v>674087</v>
      </c>
      <c r="AC5" s="10">
        <f t="shared" si="3"/>
        <v>674089</v>
      </c>
      <c r="AD5" s="10">
        <f t="shared" si="3"/>
        <v>674092</v>
      </c>
      <c r="AE5" s="10">
        <f t="shared" si="3"/>
        <v>674095</v>
      </c>
      <c r="AF5" s="10">
        <f t="shared" si="3"/>
        <v>674099</v>
      </c>
      <c r="AG5" s="10">
        <f t="shared" si="3"/>
        <v>674103</v>
      </c>
      <c r="AI5" s="10"/>
    </row>
    <row r="6" spans="1:40" s="19" customFormat="1" x14ac:dyDescent="0.25">
      <c r="B6" s="24">
        <v>631489</v>
      </c>
      <c r="C6" s="24">
        <v>631574</v>
      </c>
      <c r="D6" s="24">
        <v>631613</v>
      </c>
      <c r="E6" s="24">
        <v>631637</v>
      </c>
      <c r="F6" s="24">
        <v>631685</v>
      </c>
      <c r="G6" s="24">
        <v>631735</v>
      </c>
      <c r="H6" s="24">
        <v>631801</v>
      </c>
      <c r="I6" s="24">
        <v>631825</v>
      </c>
      <c r="J6" s="24">
        <v>631860</v>
      </c>
      <c r="K6" s="24">
        <v>631881</v>
      </c>
      <c r="L6" s="24">
        <v>631904</v>
      </c>
      <c r="M6" s="24">
        <v>631923</v>
      </c>
      <c r="N6" s="24">
        <v>631949</v>
      </c>
      <c r="O6" s="24">
        <v>632006</v>
      </c>
      <c r="P6" s="24">
        <v>632027</v>
      </c>
      <c r="Q6" s="24">
        <v>632085</v>
      </c>
      <c r="R6" s="24">
        <v>632165</v>
      </c>
      <c r="S6" s="24">
        <v>632229</v>
      </c>
      <c r="T6" s="24">
        <v>632264</v>
      </c>
      <c r="U6" s="24">
        <v>632288</v>
      </c>
      <c r="V6" s="24">
        <v>632334</v>
      </c>
      <c r="W6" s="24">
        <v>632391</v>
      </c>
      <c r="X6" s="24">
        <v>632402</v>
      </c>
      <c r="Y6" s="24">
        <v>632402</v>
      </c>
      <c r="Z6" s="24">
        <v>632407</v>
      </c>
      <c r="AA6" s="24">
        <v>632410</v>
      </c>
      <c r="AB6" s="30">
        <v>632412</v>
      </c>
      <c r="AC6" s="30">
        <v>632414</v>
      </c>
      <c r="AD6" s="30">
        <v>632417</v>
      </c>
      <c r="AE6" s="24">
        <v>632420</v>
      </c>
      <c r="AF6" s="24">
        <v>632424</v>
      </c>
      <c r="AG6" s="24">
        <v>632428</v>
      </c>
      <c r="AI6" s="10">
        <f>MAX(C6:AG6)-B6</f>
        <v>939</v>
      </c>
      <c r="AJ6" s="20"/>
    </row>
    <row r="7" spans="1:40" x14ac:dyDescent="0.25">
      <c r="B7" s="31"/>
      <c r="C7" s="31">
        <f>SUM($C4:C4) - (C6-$B6)</f>
        <v>-0.20000000000000284</v>
      </c>
      <c r="D7" s="31">
        <f>SUM($C4:D4) - (D6-$B6)</f>
        <v>1.2999999999999972</v>
      </c>
      <c r="E7" s="31">
        <f>SUM($C4:E4) - (E6-$B6)</f>
        <v>-3.3000000000000114</v>
      </c>
      <c r="F7" s="31">
        <f>SUM($C4:F4) - (F6-$B6)</f>
        <v>-1.9000000000000057</v>
      </c>
      <c r="G7" s="31">
        <f>SUM($C4:G4) - (G6-$B6)</f>
        <v>-0.80000000000001137</v>
      </c>
      <c r="H7" s="31">
        <f>SUM($C4:H4) - (H6-$B6)</f>
        <v>-2.3999999999999773</v>
      </c>
      <c r="I7" s="31">
        <f>SUM($C4:I4) - (I6-$B6)</f>
        <v>-2.8999999999999773</v>
      </c>
      <c r="J7" s="31">
        <f>SUM($C4:J4) - (J6-$B6)</f>
        <v>-2.3999999999999773</v>
      </c>
      <c r="K7" s="31">
        <f>SUM($C4:K4) - (K6-$B6)</f>
        <v>-2.2999999999999545</v>
      </c>
      <c r="L7" s="31">
        <f>SUM($C4:L4) - (L6-$B6)</f>
        <v>-3.8999999999999773</v>
      </c>
      <c r="M7" s="31">
        <f>SUM($C4:M4) - (M6-$B6)</f>
        <v>-2.3999999999999773</v>
      </c>
      <c r="N7" s="31">
        <f>SUM($C4:N4) - (N6-$B6)</f>
        <v>-3.0999999999999659</v>
      </c>
      <c r="O7" s="31">
        <f>SUM($C4:O4) - (O6-$B6)</f>
        <v>-3.0999999999999091</v>
      </c>
      <c r="P7" s="31">
        <f>SUM($C4:P4) - (P6-$B6)</f>
        <v>-3.2999999999999545</v>
      </c>
      <c r="Q7" s="31">
        <f>SUM($C4:Q4) - (Q6-$B6)</f>
        <v>-3</v>
      </c>
      <c r="R7" s="31">
        <f>SUM($C4:R4) - (R6-$B6)</f>
        <v>-3.6000000000000227</v>
      </c>
      <c r="S7" s="31">
        <f>SUM($C4:S4) - (S6-$B6)</f>
        <v>-4.1000000000000227</v>
      </c>
      <c r="T7" s="31">
        <f>SUM($C4:T4) - (T6-$B6)</f>
        <v>-2.5</v>
      </c>
      <c r="U7" s="31">
        <f>SUM($C4:U4) - (U6-$B6)</f>
        <v>-3.3999999999999773</v>
      </c>
      <c r="V7" s="31">
        <f>SUM($C4:V4) - (V6-$B6)</f>
        <v>-3</v>
      </c>
      <c r="W7" s="31">
        <f>SUM($C4:W4) - (W6-$B6)</f>
        <v>-3</v>
      </c>
      <c r="X7" s="31">
        <f>SUM($C4:X4) - (X6-$B6)</f>
        <v>-2.8999999999999773</v>
      </c>
      <c r="Y7" s="31">
        <f>SUM($C4:Y4) - (Y6-$B6)</f>
        <v>-2.8999999999999773</v>
      </c>
      <c r="Z7" s="31">
        <f>SUM($C4:Z4) - (Z6-$B6)</f>
        <v>-5</v>
      </c>
      <c r="AA7" s="31">
        <f>SUM($C4:AA4) - (AA6-$B6)</f>
        <v>-3.8999999999999773</v>
      </c>
      <c r="AB7" s="31">
        <f>SUM($C4:AB4) - (AB6-$B6)</f>
        <v>-4</v>
      </c>
      <c r="AC7" s="31">
        <f>SUM($C4:AC4) - (AC6-$B6)</f>
        <v>-4.2000000000000455</v>
      </c>
      <c r="AD7" s="31">
        <f>SUM($C4:AD4) - (AD6-$B6)</f>
        <v>-5.1000000000000227</v>
      </c>
      <c r="AE7" s="31">
        <f>SUM($C4:AE4) - (AE6-$B6)</f>
        <v>-5.3000000000000682</v>
      </c>
      <c r="AF7" s="31">
        <f>SUM($C4:AF4) - (AF6-$B6)</f>
        <v>-5.7000000000000455</v>
      </c>
      <c r="AG7" s="31">
        <f>SUM($C4:AG4) - (AG6-$B6)</f>
        <v>-5.7000000000000455</v>
      </c>
      <c r="AI7" s="10"/>
      <c r="AJ7" s="16"/>
    </row>
    <row r="8" spans="1:40" x14ac:dyDescent="0.25">
      <c r="A8" s="11" t="s">
        <v>27</v>
      </c>
      <c r="B8">
        <v>575757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SUM(AK54:AK56)+A53</f>
        <v>576583</v>
      </c>
      <c r="AI8" s="10">
        <f>MAX(C8:AG8)-B8</f>
        <v>826</v>
      </c>
    </row>
    <row r="9" spans="1:40" x14ac:dyDescent="0.25">
      <c r="A9" s="18" t="s">
        <v>37</v>
      </c>
      <c r="B9">
        <v>97407</v>
      </c>
      <c r="AG9" s="10">
        <f>AK57</f>
        <v>97521</v>
      </c>
      <c r="AI9" s="10">
        <f>MAX(C9:AG9)-B9</f>
        <v>114</v>
      </c>
    </row>
    <row r="10" spans="1:40" x14ac:dyDescent="0.25">
      <c r="AI10" s="10">
        <f>SUM(AI8:AI9)</f>
        <v>940</v>
      </c>
    </row>
    <row r="11" spans="1:40" x14ac:dyDescent="0.25">
      <c r="AI11" s="10"/>
    </row>
    <row r="53" spans="1:41" x14ac:dyDescent="0.25">
      <c r="A53">
        <v>41675</v>
      </c>
      <c r="AK53" t="s">
        <v>38</v>
      </c>
    </row>
    <row r="54" spans="1:41" x14ac:dyDescent="0.25">
      <c r="A54" s="11" t="s">
        <v>22</v>
      </c>
      <c r="B54" s="12">
        <v>8.6999999999999993</v>
      </c>
      <c r="C54" s="12">
        <v>25.3</v>
      </c>
      <c r="D54" s="12">
        <v>10.6</v>
      </c>
      <c r="E54" s="12">
        <v>5.6</v>
      </c>
      <c r="F54" s="12">
        <v>13.5</v>
      </c>
      <c r="G54" s="12">
        <v>13.4</v>
      </c>
      <c r="H54" s="12">
        <v>18.8</v>
      </c>
      <c r="I54" s="12">
        <v>5.6</v>
      </c>
      <c r="J54" s="12">
        <v>8.9</v>
      </c>
      <c r="K54" s="12">
        <v>4.9000000000000004</v>
      </c>
      <c r="L54" s="12">
        <v>5.0999999999999996</v>
      </c>
      <c r="M54" s="12">
        <v>4.8</v>
      </c>
      <c r="N54" s="12">
        <v>6.1</v>
      </c>
      <c r="O54" s="12">
        <v>15.9</v>
      </c>
      <c r="P54" s="12">
        <v>4.9000000000000004</v>
      </c>
      <c r="Q54" s="12">
        <v>16.7</v>
      </c>
      <c r="R54" s="12">
        <v>23.7</v>
      </c>
      <c r="S54" s="12">
        <v>18.100000000000001</v>
      </c>
      <c r="T54" s="12">
        <v>9.6</v>
      </c>
      <c r="U54" s="12">
        <v>5.8</v>
      </c>
      <c r="V54" s="12">
        <v>12.9</v>
      </c>
      <c r="W54" s="12">
        <v>16</v>
      </c>
      <c r="X54" s="12">
        <v>2.2999999999999998</v>
      </c>
      <c r="Y54" s="12">
        <v>0</v>
      </c>
      <c r="Z54" s="12">
        <v>0.5</v>
      </c>
      <c r="AA54" s="12">
        <v>0.9</v>
      </c>
      <c r="AB54" s="12">
        <v>0.3</v>
      </c>
      <c r="AC54" s="12">
        <v>0.2</v>
      </c>
      <c r="AD54" s="12">
        <v>0.3</v>
      </c>
      <c r="AE54" s="12">
        <v>0.5</v>
      </c>
      <c r="AF54" s="12">
        <v>0.8</v>
      </c>
      <c r="AG54" s="12">
        <v>1</v>
      </c>
      <c r="AH54" s="12"/>
      <c r="AI54" s="10">
        <f t="shared" ref="AI54:AI56" si="4">SUM(C54:AG54)</f>
        <v>253.00000000000003</v>
      </c>
      <c r="AJ54" s="12"/>
      <c r="AK54" s="10">
        <v>155829</v>
      </c>
      <c r="AL54" s="12"/>
      <c r="AM54" s="12"/>
      <c r="AN54" s="12"/>
      <c r="AO54" s="12"/>
    </row>
    <row r="55" spans="1:41" x14ac:dyDescent="0.25">
      <c r="A55" s="11" t="s">
        <v>23</v>
      </c>
      <c r="B55" s="12">
        <v>10.4</v>
      </c>
      <c r="C55" s="12">
        <v>27.7</v>
      </c>
      <c r="D55" s="12">
        <v>12.3</v>
      </c>
      <c r="E55" s="12">
        <v>4</v>
      </c>
      <c r="F55" s="12">
        <v>15.3</v>
      </c>
      <c r="G55" s="12">
        <v>15.4</v>
      </c>
      <c r="H55" s="12">
        <v>20.8</v>
      </c>
      <c r="I55" s="12">
        <v>7</v>
      </c>
      <c r="J55" s="12">
        <v>10.6</v>
      </c>
      <c r="K55" s="12">
        <v>6.3</v>
      </c>
      <c r="L55" s="12">
        <v>6.4</v>
      </c>
      <c r="M55" s="12">
        <v>6.2</v>
      </c>
      <c r="N55" s="12">
        <v>7.6</v>
      </c>
      <c r="O55" s="12">
        <v>17.8</v>
      </c>
      <c r="P55" s="12">
        <v>6.3</v>
      </c>
      <c r="Q55" s="12">
        <v>18.600000000000001</v>
      </c>
      <c r="R55" s="12">
        <v>26.5</v>
      </c>
      <c r="S55" s="12">
        <v>20.100000000000001</v>
      </c>
      <c r="T55" s="12">
        <v>11.2</v>
      </c>
      <c r="U55" s="12">
        <v>7.1</v>
      </c>
      <c r="V55" s="12">
        <v>14.8</v>
      </c>
      <c r="W55" s="12">
        <v>17.899999999999999</v>
      </c>
      <c r="X55" s="12">
        <v>3.4</v>
      </c>
      <c r="Y55" s="12">
        <v>0</v>
      </c>
      <c r="Z55" s="12">
        <v>1.1000000000000001</v>
      </c>
      <c r="AA55" s="12">
        <v>1.5</v>
      </c>
      <c r="AB55" s="12">
        <v>0.7</v>
      </c>
      <c r="AC55" s="12">
        <v>0.7</v>
      </c>
      <c r="AD55" s="12">
        <v>0.8</v>
      </c>
      <c r="AE55" s="12">
        <v>0.8</v>
      </c>
      <c r="AF55" s="12">
        <v>0.9</v>
      </c>
      <c r="AG55" s="12">
        <v>1</v>
      </c>
      <c r="AH55" s="12"/>
      <c r="AI55" s="10">
        <f t="shared" si="4"/>
        <v>290.79999999999995</v>
      </c>
      <c r="AJ55" s="12"/>
      <c r="AK55" s="10">
        <v>193357</v>
      </c>
      <c r="AL55" s="12"/>
      <c r="AM55" s="12"/>
      <c r="AN55" s="12"/>
      <c r="AO55" s="12"/>
    </row>
    <row r="56" spans="1:41" x14ac:dyDescent="0.25">
      <c r="A56" s="11" t="s">
        <v>24</v>
      </c>
      <c r="B56" s="12">
        <v>10.1</v>
      </c>
      <c r="C56" s="12">
        <v>24.5</v>
      </c>
      <c r="D56" s="12">
        <v>11.8</v>
      </c>
      <c r="E56" s="12">
        <v>6.3</v>
      </c>
      <c r="F56" s="12">
        <v>14.3</v>
      </c>
      <c r="G56" s="12">
        <v>15.4</v>
      </c>
      <c r="H56" s="12">
        <v>18.100000000000001</v>
      </c>
      <c r="I56" s="12">
        <v>7</v>
      </c>
      <c r="J56" s="12">
        <v>10.4</v>
      </c>
      <c r="K56" s="12">
        <v>6.3</v>
      </c>
      <c r="L56" s="12">
        <v>6.3</v>
      </c>
      <c r="M56" s="12">
        <v>6.1</v>
      </c>
      <c r="N56" s="12">
        <v>7.5</v>
      </c>
      <c r="O56" s="12">
        <v>16.899999999999999</v>
      </c>
      <c r="P56" s="12">
        <v>6.2</v>
      </c>
      <c r="Q56" s="12">
        <v>16.600000000000001</v>
      </c>
      <c r="R56" s="12">
        <v>23.6</v>
      </c>
      <c r="S56" s="12">
        <v>18.600000000000001</v>
      </c>
      <c r="T56" s="12">
        <v>10.5</v>
      </c>
      <c r="U56" s="12">
        <v>6.9</v>
      </c>
      <c r="V56" s="12">
        <v>13.5</v>
      </c>
      <c r="W56" s="12">
        <v>16.5</v>
      </c>
      <c r="X56" s="12">
        <v>3.4</v>
      </c>
      <c r="Y56" s="12">
        <v>0</v>
      </c>
      <c r="Z56" s="12">
        <v>1.2</v>
      </c>
      <c r="AA56" s="12">
        <v>1.6</v>
      </c>
      <c r="AB56" s="12">
        <v>0.9</v>
      </c>
      <c r="AC56" s="12">
        <v>0.9</v>
      </c>
      <c r="AD56" s="12">
        <v>1</v>
      </c>
      <c r="AE56" s="12">
        <v>1.2</v>
      </c>
      <c r="AF56" s="12">
        <v>1.5</v>
      </c>
      <c r="AG56" s="12">
        <v>1.6</v>
      </c>
      <c r="AH56" s="12"/>
      <c r="AI56" s="10">
        <f t="shared" si="4"/>
        <v>276.59999999999991</v>
      </c>
      <c r="AJ56" s="12"/>
      <c r="AK56" s="10">
        <v>185722</v>
      </c>
      <c r="AL56" s="12"/>
      <c r="AM56" s="12"/>
      <c r="AN56" s="12"/>
      <c r="AO56" s="12"/>
    </row>
    <row r="57" spans="1:41" x14ac:dyDescent="0.25">
      <c r="A57" s="11" t="s">
        <v>21</v>
      </c>
      <c r="B57" s="12">
        <v>5.3</v>
      </c>
      <c r="C57" s="12">
        <v>7.3</v>
      </c>
      <c r="D57" s="12">
        <v>5.8</v>
      </c>
      <c r="E57" s="12">
        <v>3.5</v>
      </c>
      <c r="F57" s="12">
        <v>6.3</v>
      </c>
      <c r="G57" s="12">
        <v>6.9</v>
      </c>
      <c r="H57" s="12">
        <v>6.7</v>
      </c>
      <c r="I57" s="12">
        <v>3.9</v>
      </c>
      <c r="J57" s="12">
        <v>5.6</v>
      </c>
      <c r="K57" s="12">
        <v>3.6</v>
      </c>
      <c r="L57" s="12">
        <v>3.6</v>
      </c>
      <c r="M57" s="12">
        <v>3.4</v>
      </c>
      <c r="N57" s="12">
        <v>4.0999999999999996</v>
      </c>
      <c r="O57" s="12">
        <v>6.4</v>
      </c>
      <c r="P57" s="12">
        <v>3.4</v>
      </c>
      <c r="Q57" s="12">
        <v>6.4</v>
      </c>
      <c r="R57" s="12">
        <v>5.6</v>
      </c>
      <c r="S57" s="12">
        <v>6.7</v>
      </c>
      <c r="T57" s="12">
        <v>5.3</v>
      </c>
      <c r="U57" s="12">
        <v>3.3</v>
      </c>
      <c r="V57" s="12">
        <v>5.2</v>
      </c>
      <c r="W57" s="12">
        <v>6.6</v>
      </c>
      <c r="X57" s="12">
        <v>2</v>
      </c>
      <c r="Y57" s="12">
        <v>0</v>
      </c>
      <c r="Z57" s="12">
        <v>0.1</v>
      </c>
      <c r="AA57" s="12">
        <v>0.1</v>
      </c>
      <c r="AB57" s="12">
        <v>0</v>
      </c>
      <c r="AC57" s="12">
        <v>0</v>
      </c>
      <c r="AD57" s="12">
        <v>0</v>
      </c>
      <c r="AE57" s="12">
        <v>0.3</v>
      </c>
      <c r="AF57" s="12">
        <v>0.4</v>
      </c>
      <c r="AG57" s="12">
        <v>0.4</v>
      </c>
      <c r="AH57" s="12"/>
      <c r="AI57" s="10">
        <f>SUM(C57:AG57)</f>
        <v>112.9</v>
      </c>
      <c r="AJ57" s="12"/>
      <c r="AK57" s="10">
        <v>97521</v>
      </c>
      <c r="AL57" s="12"/>
      <c r="AM57" s="12"/>
      <c r="AN57" s="12"/>
      <c r="AO57" s="12"/>
    </row>
    <row r="58" spans="1:41" x14ac:dyDescent="0.25">
      <c r="A58" s="11" t="s">
        <v>162</v>
      </c>
      <c r="B58" s="12">
        <f t="shared" ref="B58:AG58" si="5">SUM(B54:B56)</f>
        <v>29.200000000000003</v>
      </c>
      <c r="C58" s="12">
        <f t="shared" si="5"/>
        <v>77.5</v>
      </c>
      <c r="D58" s="12">
        <f t="shared" si="5"/>
        <v>34.700000000000003</v>
      </c>
      <c r="E58" s="12">
        <f t="shared" si="5"/>
        <v>15.899999999999999</v>
      </c>
      <c r="F58" s="12">
        <f t="shared" si="5"/>
        <v>43.1</v>
      </c>
      <c r="G58" s="12">
        <f t="shared" si="5"/>
        <v>44.2</v>
      </c>
      <c r="H58" s="12">
        <f t="shared" si="5"/>
        <v>57.7</v>
      </c>
      <c r="I58" s="12">
        <f t="shared" si="5"/>
        <v>19.600000000000001</v>
      </c>
      <c r="J58" s="12">
        <f t="shared" si="5"/>
        <v>29.9</v>
      </c>
      <c r="K58" s="12">
        <f t="shared" si="5"/>
        <v>17.5</v>
      </c>
      <c r="L58" s="12">
        <f t="shared" si="5"/>
        <v>17.8</v>
      </c>
      <c r="M58" s="12">
        <f t="shared" si="5"/>
        <v>17.100000000000001</v>
      </c>
      <c r="N58" s="12">
        <f t="shared" si="5"/>
        <v>21.2</v>
      </c>
      <c r="O58" s="12">
        <f t="shared" si="5"/>
        <v>50.6</v>
      </c>
      <c r="P58" s="12">
        <f t="shared" si="5"/>
        <v>17.399999999999999</v>
      </c>
      <c r="Q58" s="12">
        <f t="shared" si="5"/>
        <v>51.9</v>
      </c>
      <c r="R58" s="12">
        <f t="shared" si="5"/>
        <v>73.800000000000011</v>
      </c>
      <c r="S58" s="12">
        <f t="shared" si="5"/>
        <v>56.800000000000004</v>
      </c>
      <c r="T58" s="12">
        <f t="shared" si="5"/>
        <v>31.299999999999997</v>
      </c>
      <c r="U58" s="12">
        <f t="shared" si="5"/>
        <v>19.799999999999997</v>
      </c>
      <c r="V58" s="12">
        <f t="shared" si="5"/>
        <v>41.2</v>
      </c>
      <c r="W58" s="12">
        <f t="shared" si="5"/>
        <v>50.4</v>
      </c>
      <c r="X58" s="12">
        <f t="shared" si="5"/>
        <v>9.1</v>
      </c>
      <c r="Y58" s="12">
        <f t="shared" si="5"/>
        <v>0</v>
      </c>
      <c r="Z58" s="12">
        <f t="shared" si="5"/>
        <v>2.8</v>
      </c>
      <c r="AA58" s="12">
        <f t="shared" si="5"/>
        <v>4</v>
      </c>
      <c r="AB58" s="12">
        <f t="shared" si="5"/>
        <v>1.9</v>
      </c>
      <c r="AC58" s="12">
        <f t="shared" si="5"/>
        <v>1.7999999999999998</v>
      </c>
      <c r="AD58" s="12">
        <f t="shared" si="5"/>
        <v>2.1</v>
      </c>
      <c r="AE58" s="12">
        <f t="shared" si="5"/>
        <v>2.5</v>
      </c>
      <c r="AF58" s="12">
        <f t="shared" si="5"/>
        <v>3.2</v>
      </c>
      <c r="AG58" s="12">
        <f t="shared" si="5"/>
        <v>3.6</v>
      </c>
      <c r="AH58" s="12"/>
      <c r="AI58" s="10">
        <f>SUM(C58:AG58)</f>
        <v>820.4</v>
      </c>
      <c r="AJ58" s="12"/>
      <c r="AL58" s="12"/>
      <c r="AM58" s="12"/>
      <c r="AN58" s="12"/>
      <c r="AO58" s="12"/>
    </row>
    <row r="59" spans="1:41" x14ac:dyDescent="0.25">
      <c r="B59" s="12"/>
      <c r="C59" s="12"/>
      <c r="D59" s="12"/>
      <c r="E59" s="12"/>
      <c r="F59" s="12"/>
      <c r="G59" s="12"/>
      <c r="H59" s="12"/>
      <c r="I59" s="12"/>
      <c r="J59" s="12"/>
      <c r="L59" s="12"/>
      <c r="AA59" s="12"/>
      <c r="AC59" s="12"/>
      <c r="AD59" s="12"/>
      <c r="AE59" s="12"/>
      <c r="AF59" s="12"/>
      <c r="AG59" s="12"/>
      <c r="AK59" s="12"/>
    </row>
    <row r="60" spans="1:41" x14ac:dyDescent="0.25">
      <c r="AA60" s="34">
        <f>94078-F57-AK57</f>
        <v>-3449.3000000000029</v>
      </c>
    </row>
    <row r="61" spans="1:41" x14ac:dyDescent="0.25">
      <c r="AA61" s="12"/>
    </row>
    <row r="62" spans="1:41" x14ac:dyDescent="0.25">
      <c r="AA62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Normal="100" workbookViewId="0">
      <selection activeCell="AG8" sqref="AG8:AG9"/>
    </sheetView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1.1000000000000001</v>
      </c>
      <c r="C3" s="12">
        <v>2.9</v>
      </c>
      <c r="D3" s="12">
        <v>2.8</v>
      </c>
      <c r="E3" s="12">
        <v>8.5</v>
      </c>
      <c r="F3" s="12">
        <v>12.3</v>
      </c>
      <c r="G3" s="12">
        <v>14.1</v>
      </c>
      <c r="H3" s="12">
        <v>26.7</v>
      </c>
      <c r="I3" s="12">
        <v>27.7</v>
      </c>
      <c r="J3" s="12">
        <v>12.2</v>
      </c>
      <c r="K3" s="12">
        <v>27.3</v>
      </c>
      <c r="L3" s="12">
        <v>7.6</v>
      </c>
      <c r="M3" s="12">
        <v>1.9</v>
      </c>
      <c r="N3" s="12">
        <v>2.2999999999999998</v>
      </c>
      <c r="O3" s="12">
        <v>7.2</v>
      </c>
      <c r="P3" s="12">
        <v>10.4</v>
      </c>
      <c r="Q3" s="12">
        <v>17.5</v>
      </c>
      <c r="R3" s="12">
        <v>20.6</v>
      </c>
      <c r="S3" s="12">
        <v>22.2</v>
      </c>
      <c r="T3" s="12">
        <v>19.100000000000001</v>
      </c>
      <c r="U3" s="12">
        <v>21.7</v>
      </c>
      <c r="V3" s="12">
        <v>24.5</v>
      </c>
      <c r="W3" s="12">
        <v>12.1</v>
      </c>
      <c r="X3" s="12">
        <v>13.8</v>
      </c>
      <c r="Y3" s="12">
        <v>32</v>
      </c>
      <c r="Z3" s="12">
        <v>30.2</v>
      </c>
      <c r="AA3" s="12">
        <v>25.7</v>
      </c>
      <c r="AB3" s="12">
        <v>24.2</v>
      </c>
      <c r="AC3" s="12">
        <v>30.5</v>
      </c>
      <c r="AD3" s="12">
        <v>30.9</v>
      </c>
      <c r="AE3" s="12">
        <v>25.8</v>
      </c>
      <c r="AF3" s="12">
        <v>16.3</v>
      </c>
      <c r="AG3" s="12">
        <v>6.9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4</v>
      </c>
      <c r="C4" s="28">
        <f t="shared" ref="C4:AG4" si="1">SUM(C54:C57)</f>
        <v>10.299999999999999</v>
      </c>
      <c r="D4" s="28">
        <f t="shared" si="1"/>
        <v>7.6000000000000005</v>
      </c>
      <c r="E4" s="28">
        <f t="shared" si="1"/>
        <v>25.400000000000002</v>
      </c>
      <c r="F4" s="28">
        <f t="shared" si="1"/>
        <v>36.1</v>
      </c>
      <c r="G4" s="28">
        <f t="shared" si="1"/>
        <v>35.099999999999994</v>
      </c>
      <c r="H4" s="28">
        <f t="shared" si="1"/>
        <v>44.300000000000004</v>
      </c>
      <c r="I4" s="28">
        <f t="shared" si="1"/>
        <v>66.399999999999991</v>
      </c>
      <c r="J4" s="28">
        <f t="shared" si="1"/>
        <v>25.2</v>
      </c>
      <c r="K4" s="28">
        <f t="shared" si="1"/>
        <v>51.6</v>
      </c>
      <c r="L4" s="28">
        <f t="shared" si="1"/>
        <v>28.6</v>
      </c>
      <c r="M4" s="28">
        <f t="shared" si="1"/>
        <v>4.5</v>
      </c>
      <c r="N4" s="28">
        <f t="shared" si="1"/>
        <v>9.1</v>
      </c>
      <c r="O4" s="28">
        <f t="shared" si="1"/>
        <v>25.3</v>
      </c>
      <c r="P4" s="28">
        <f t="shared" si="1"/>
        <v>39.4</v>
      </c>
      <c r="Q4" s="28">
        <f t="shared" si="1"/>
        <v>72.3</v>
      </c>
      <c r="R4" s="28">
        <f t="shared" si="1"/>
        <v>72.3</v>
      </c>
      <c r="S4" s="28">
        <f t="shared" si="1"/>
        <v>89.4</v>
      </c>
      <c r="T4" s="28">
        <f t="shared" si="1"/>
        <v>62</v>
      </c>
      <c r="U4" s="28">
        <f t="shared" si="1"/>
        <v>46.699999999999996</v>
      </c>
      <c r="V4" s="28">
        <f t="shared" si="1"/>
        <v>74.8</v>
      </c>
      <c r="W4" s="28">
        <f t="shared" si="1"/>
        <v>49.099999999999994</v>
      </c>
      <c r="X4" s="28">
        <f t="shared" si="1"/>
        <v>30.5</v>
      </c>
      <c r="Y4" s="28">
        <f t="shared" si="1"/>
        <v>71.8</v>
      </c>
      <c r="Z4" s="28">
        <f t="shared" si="1"/>
        <v>83.899999999999991</v>
      </c>
      <c r="AA4" s="28">
        <f t="shared" si="1"/>
        <v>82.5</v>
      </c>
      <c r="AB4" s="28">
        <f t="shared" si="1"/>
        <v>91.2</v>
      </c>
      <c r="AC4" s="28">
        <f t="shared" si="1"/>
        <v>33.4</v>
      </c>
      <c r="AD4" s="28">
        <f t="shared" si="1"/>
        <v>73.400000000000006</v>
      </c>
      <c r="AE4" s="28">
        <f t="shared" si="1"/>
        <v>109.30000000000001</v>
      </c>
      <c r="AF4" s="28">
        <f t="shared" si="1"/>
        <v>53.3</v>
      </c>
      <c r="AG4" s="28">
        <f t="shared" si="1"/>
        <v>27.8</v>
      </c>
      <c r="AI4" s="9">
        <f>SUM(C4:AG4)</f>
        <v>1532.6000000000001</v>
      </c>
      <c r="AJ4" s="14">
        <f>AVERAGE(C4:AG4)</f>
        <v>49.438709677419361</v>
      </c>
      <c r="AK4" s="15"/>
    </row>
    <row r="5" spans="1:40" x14ac:dyDescent="0.25">
      <c r="A5" s="11" t="s">
        <v>29</v>
      </c>
      <c r="B5" s="10">
        <f t="shared" ref="B5" si="2">$A53+B6</f>
        <v>674103</v>
      </c>
      <c r="C5" s="10">
        <f t="shared" ref="C5:AG5" si="3">$A53+C6</f>
        <v>674113</v>
      </c>
      <c r="D5" s="10">
        <f t="shared" si="3"/>
        <v>674120</v>
      </c>
      <c r="E5" s="10">
        <f t="shared" si="3"/>
        <v>674146</v>
      </c>
      <c r="F5" s="10">
        <f t="shared" si="3"/>
        <v>674183</v>
      </c>
      <c r="G5" s="10">
        <f t="shared" si="3"/>
        <v>674217</v>
      </c>
      <c r="H5" s="10">
        <f t="shared" si="3"/>
        <v>674262</v>
      </c>
      <c r="I5" s="10">
        <f t="shared" si="3"/>
        <v>674328</v>
      </c>
      <c r="J5" s="10">
        <f t="shared" si="3"/>
        <v>674353</v>
      </c>
      <c r="K5" s="10">
        <f t="shared" si="3"/>
        <v>674405</v>
      </c>
      <c r="L5" s="10">
        <f t="shared" si="3"/>
        <v>674435</v>
      </c>
      <c r="M5" s="10">
        <f t="shared" si="3"/>
        <v>674440</v>
      </c>
      <c r="N5" s="10">
        <f t="shared" si="3"/>
        <v>674448</v>
      </c>
      <c r="O5" s="10">
        <f t="shared" si="3"/>
        <v>674474</v>
      </c>
      <c r="P5" s="10">
        <f t="shared" si="3"/>
        <v>674512</v>
      </c>
      <c r="Q5" s="10">
        <f t="shared" si="3"/>
        <v>674585</v>
      </c>
      <c r="R5" s="10">
        <f t="shared" si="3"/>
        <v>674657</v>
      </c>
      <c r="S5" s="10">
        <f t="shared" si="3"/>
        <v>674749</v>
      </c>
      <c r="T5" s="10">
        <f t="shared" si="3"/>
        <v>674810</v>
      </c>
      <c r="U5" s="10">
        <f t="shared" si="3"/>
        <v>674856</v>
      </c>
      <c r="V5" s="10">
        <f t="shared" si="3"/>
        <v>674931</v>
      </c>
      <c r="W5" s="10">
        <f t="shared" si="3"/>
        <v>674981</v>
      </c>
      <c r="X5" s="10">
        <f t="shared" si="3"/>
        <v>675012</v>
      </c>
      <c r="Y5" s="10">
        <f t="shared" si="3"/>
        <v>675084</v>
      </c>
      <c r="Z5" s="10">
        <f t="shared" si="3"/>
        <v>675166</v>
      </c>
      <c r="AA5" s="10">
        <f t="shared" si="3"/>
        <v>675250</v>
      </c>
      <c r="AB5" s="10">
        <f t="shared" si="3"/>
        <v>675340</v>
      </c>
      <c r="AC5" s="10">
        <f t="shared" si="3"/>
        <v>675376</v>
      </c>
      <c r="AD5" s="10">
        <f t="shared" si="3"/>
        <v>675449</v>
      </c>
      <c r="AE5" s="10">
        <f t="shared" si="3"/>
        <v>675557</v>
      </c>
      <c r="AF5" s="10">
        <f t="shared" si="3"/>
        <v>675612</v>
      </c>
      <c r="AG5" s="10">
        <f t="shared" si="3"/>
        <v>675639</v>
      </c>
      <c r="AI5" s="10"/>
    </row>
    <row r="6" spans="1:40" s="19" customFormat="1" x14ac:dyDescent="0.25">
      <c r="B6" s="24">
        <v>632428</v>
      </c>
      <c r="C6" s="24">
        <v>632438</v>
      </c>
      <c r="D6" s="24">
        <v>632445</v>
      </c>
      <c r="E6" s="24">
        <v>632471</v>
      </c>
      <c r="F6" s="24">
        <v>632508</v>
      </c>
      <c r="G6" s="24">
        <v>632542</v>
      </c>
      <c r="H6" s="24">
        <v>632587</v>
      </c>
      <c r="I6" s="24">
        <v>632653</v>
      </c>
      <c r="J6" s="24">
        <v>632678</v>
      </c>
      <c r="K6" s="24">
        <v>632730</v>
      </c>
      <c r="L6" s="24">
        <v>632760</v>
      </c>
      <c r="M6" s="24">
        <v>632765</v>
      </c>
      <c r="N6" s="24">
        <v>632773</v>
      </c>
      <c r="O6" s="24">
        <v>632799</v>
      </c>
      <c r="P6" s="24">
        <v>632837</v>
      </c>
      <c r="Q6" s="24">
        <v>632910</v>
      </c>
      <c r="R6" s="24">
        <v>632982</v>
      </c>
      <c r="S6" s="24">
        <v>633074</v>
      </c>
      <c r="T6" s="24">
        <v>633135</v>
      </c>
      <c r="U6" s="24">
        <v>633181</v>
      </c>
      <c r="V6" s="24">
        <v>633256</v>
      </c>
      <c r="W6" s="24">
        <v>633306</v>
      </c>
      <c r="X6" s="24">
        <v>633337</v>
      </c>
      <c r="Y6" s="24">
        <v>633409</v>
      </c>
      <c r="Z6" s="24">
        <v>633491</v>
      </c>
      <c r="AA6" s="24">
        <v>633575</v>
      </c>
      <c r="AB6" s="30">
        <v>633665</v>
      </c>
      <c r="AC6" s="30">
        <v>633701</v>
      </c>
      <c r="AD6" s="30">
        <v>633774</v>
      </c>
      <c r="AE6" s="24">
        <v>633882</v>
      </c>
      <c r="AF6" s="24">
        <v>633937</v>
      </c>
      <c r="AG6" s="24">
        <v>633964</v>
      </c>
      <c r="AI6" s="10">
        <f>MAX(C6:AG6)-B6</f>
        <v>1536</v>
      </c>
      <c r="AJ6" s="20"/>
    </row>
    <row r="7" spans="1:40" x14ac:dyDescent="0.25">
      <c r="B7" s="31"/>
      <c r="C7" s="31">
        <f>SUM($C4:C4) - (C6-$B6)</f>
        <v>0.29999999999999893</v>
      </c>
      <c r="D7" s="31">
        <f>SUM($C4:D4) - (D6-$B6)</f>
        <v>0.89999999999999858</v>
      </c>
      <c r="E7" s="31">
        <f>SUM($C4:E4) - (E6-$B6)</f>
        <v>0.29999999999999716</v>
      </c>
      <c r="F7" s="31">
        <f>SUM($C4:F4) - (F6-$B6)</f>
        <v>-0.59999999999999432</v>
      </c>
      <c r="G7" s="31">
        <f>SUM($C4:G4) - (G6-$B6)</f>
        <v>0.5</v>
      </c>
      <c r="H7" s="31">
        <f>SUM($C4:H4) - (H6-$B6)</f>
        <v>-0.19999999999998863</v>
      </c>
      <c r="I7" s="31">
        <f>SUM($C4:I4) - (I6-$B6)</f>
        <v>0.19999999999998863</v>
      </c>
      <c r="J7" s="31">
        <f>SUM($C4:J4) - (J6-$B6)</f>
        <v>0.39999999999997726</v>
      </c>
      <c r="K7" s="31">
        <f>SUM($C4:K4) - (K6-$B6)</f>
        <v>0</v>
      </c>
      <c r="L7" s="31">
        <f>SUM($C4:L4) - (L6-$B6)</f>
        <v>-1.3999999999999773</v>
      </c>
      <c r="M7" s="31">
        <f>SUM($C4:M4) - (M6-$B6)</f>
        <v>-1.8999999999999773</v>
      </c>
      <c r="N7" s="31">
        <f>SUM($C4:N4) - (N6-$B6)</f>
        <v>-0.79999999999995453</v>
      </c>
      <c r="O7" s="31">
        <f>SUM($C4:O4) - (O6-$B6)</f>
        <v>-1.4999999999999432</v>
      </c>
      <c r="P7" s="31">
        <f>SUM($C4:P4) - (P6-$B6)</f>
        <v>-9.9999999999965894E-2</v>
      </c>
      <c r="Q7" s="31">
        <f>SUM($C4:Q4) - (Q6-$B6)</f>
        <v>-0.79999999999995453</v>
      </c>
      <c r="R7" s="31">
        <f>SUM($C4:R4) - (R6-$B6)</f>
        <v>-0.5</v>
      </c>
      <c r="S7" s="31">
        <f>SUM($C4:S4) - (S6-$B6)</f>
        <v>-3.1000000000000227</v>
      </c>
      <c r="T7" s="31">
        <f>SUM($C4:T4) - (T6-$B6)</f>
        <v>-2.1000000000000227</v>
      </c>
      <c r="U7" s="31">
        <f>SUM($C4:U4) - (U6-$B6)</f>
        <v>-1.3999999999999773</v>
      </c>
      <c r="V7" s="31">
        <f>SUM($C4:V4) - (V6-$B6)</f>
        <v>-1.6000000000000227</v>
      </c>
      <c r="W7" s="31">
        <f>SUM($C4:W4) - (W6-$B6)</f>
        <v>-2.5</v>
      </c>
      <c r="X7" s="31">
        <f>SUM($C4:X4) - (X6-$B6)</f>
        <v>-3</v>
      </c>
      <c r="Y7" s="31">
        <f>SUM($C4:Y4) - (Y6-$B6)</f>
        <v>-3.2000000000000455</v>
      </c>
      <c r="Z7" s="31">
        <f>SUM($C4:Z4) - (Z6-$B6)</f>
        <v>-1.2999999999999545</v>
      </c>
      <c r="AA7" s="31">
        <f>SUM($C4:AA4) - (AA6-$B6)</f>
        <v>-2.7999999999999545</v>
      </c>
      <c r="AB7" s="31">
        <f>SUM($C4:AB4) - (AB6-$B6)</f>
        <v>-1.5999999999999091</v>
      </c>
      <c r="AC7" s="31">
        <f>SUM($C4:AC4) - (AC6-$B6)</f>
        <v>-4.1999999999998181</v>
      </c>
      <c r="AD7" s="31">
        <f>SUM($C4:AD4) - (AD6-$B6)</f>
        <v>-3.7999999999997272</v>
      </c>
      <c r="AE7" s="31">
        <f>SUM($C4:AE4) - (AE6-$B6)</f>
        <v>-2.4999999999997726</v>
      </c>
      <c r="AF7" s="31">
        <f>SUM($C4:AF4) - (AF6-$B6)</f>
        <v>-4.1999999999998181</v>
      </c>
      <c r="AG7" s="31">
        <f>SUM($C4:AG4) - (AG6-$B6)</f>
        <v>-3.3999999999998636</v>
      </c>
      <c r="AI7" s="10"/>
      <c r="AJ7" s="16"/>
    </row>
    <row r="8" spans="1:40" x14ac:dyDescent="0.25">
      <c r="A8" s="11" t="s">
        <v>27</v>
      </c>
      <c r="B8">
        <v>576583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SUM(AK54:AK56)+A53</f>
        <v>577966</v>
      </c>
      <c r="AI8" s="10">
        <f>MAX(C8:AG8)-B8</f>
        <v>1383</v>
      </c>
    </row>
    <row r="9" spans="1:40" x14ac:dyDescent="0.25">
      <c r="A9" s="18" t="s">
        <v>37</v>
      </c>
      <c r="B9">
        <v>97521</v>
      </c>
      <c r="AG9" s="10">
        <f>AK57</f>
        <v>97674</v>
      </c>
      <c r="AI9" s="10">
        <f>MAX(C9:AG9)-B9</f>
        <v>153</v>
      </c>
    </row>
    <row r="10" spans="1:40" x14ac:dyDescent="0.25">
      <c r="AI10" s="10">
        <f>SUM(AI8:AI9)</f>
        <v>1536</v>
      </c>
    </row>
    <row r="11" spans="1:40" x14ac:dyDescent="0.25">
      <c r="AI11" s="10"/>
    </row>
    <row r="53" spans="1:41" x14ac:dyDescent="0.25">
      <c r="A53">
        <v>41675</v>
      </c>
      <c r="AK53" t="s">
        <v>38</v>
      </c>
    </row>
    <row r="54" spans="1:41" x14ac:dyDescent="0.25">
      <c r="A54" s="11" t="s">
        <v>22</v>
      </c>
      <c r="B54" s="12">
        <v>1</v>
      </c>
      <c r="C54" s="12">
        <v>4</v>
      </c>
      <c r="D54" s="12">
        <v>2.7</v>
      </c>
      <c r="E54" s="12">
        <v>9</v>
      </c>
      <c r="F54" s="12">
        <v>13</v>
      </c>
      <c r="G54" s="12">
        <v>11.7</v>
      </c>
      <c r="H54" s="12">
        <v>13</v>
      </c>
      <c r="I54" s="12">
        <v>18.8</v>
      </c>
      <c r="J54" s="12">
        <v>6.3</v>
      </c>
      <c r="K54" s="12">
        <v>14.4</v>
      </c>
      <c r="L54" s="12">
        <v>7</v>
      </c>
      <c r="M54" s="12">
        <v>0.8</v>
      </c>
      <c r="N54" s="12">
        <v>2.4</v>
      </c>
      <c r="O54" s="12">
        <v>9.8000000000000007</v>
      </c>
      <c r="P54" s="12">
        <v>13.6</v>
      </c>
      <c r="Q54" s="12">
        <v>23.9</v>
      </c>
      <c r="R54" s="12">
        <v>23</v>
      </c>
      <c r="S54" s="12">
        <v>27.6</v>
      </c>
      <c r="T54" s="12">
        <v>17.899999999999999</v>
      </c>
      <c r="U54" s="12">
        <v>12.7</v>
      </c>
      <c r="V54" s="12">
        <v>21</v>
      </c>
      <c r="W54" s="12">
        <v>12.7</v>
      </c>
      <c r="X54" s="12">
        <v>7.5</v>
      </c>
      <c r="Y54" s="12">
        <v>20.2</v>
      </c>
      <c r="Z54" s="12">
        <v>23.4</v>
      </c>
      <c r="AA54" s="12">
        <v>23.9</v>
      </c>
      <c r="AB54" s="12">
        <v>26.2</v>
      </c>
      <c r="AC54" s="12">
        <v>8.5</v>
      </c>
      <c r="AD54" s="12">
        <v>20.9</v>
      </c>
      <c r="AE54" s="12">
        <v>32</v>
      </c>
      <c r="AF54" s="12">
        <v>13.8</v>
      </c>
      <c r="AG54" s="12">
        <v>6.7</v>
      </c>
      <c r="AH54" s="12"/>
      <c r="AI54" s="10">
        <f t="shared" ref="AI54:AI56" si="4">SUM(C54:AG54)</f>
        <v>448.39999999999992</v>
      </c>
      <c r="AJ54" s="12"/>
      <c r="AK54" s="10">
        <v>156277</v>
      </c>
      <c r="AL54" s="12"/>
      <c r="AM54" s="12"/>
      <c r="AN54" s="12"/>
      <c r="AO54" s="12"/>
    </row>
    <row r="55" spans="1:41" x14ac:dyDescent="0.25">
      <c r="A55" s="11" t="s">
        <v>23</v>
      </c>
      <c r="B55" s="12">
        <v>1</v>
      </c>
      <c r="C55" s="12">
        <v>1.6</v>
      </c>
      <c r="D55" s="12">
        <v>1.1000000000000001</v>
      </c>
      <c r="E55" s="12">
        <v>5.5</v>
      </c>
      <c r="F55" s="12">
        <v>6.6</v>
      </c>
      <c r="G55" s="12">
        <v>8.6</v>
      </c>
      <c r="H55" s="12">
        <v>14.2</v>
      </c>
      <c r="I55" s="12">
        <v>20.8</v>
      </c>
      <c r="J55" s="12">
        <v>7.7</v>
      </c>
      <c r="K55" s="12">
        <v>16.2</v>
      </c>
      <c r="L55" s="12">
        <v>8.5</v>
      </c>
      <c r="M55" s="12">
        <v>1.5</v>
      </c>
      <c r="N55" s="12">
        <v>2.8</v>
      </c>
      <c r="O55" s="12">
        <v>5.4</v>
      </c>
      <c r="P55" s="12">
        <v>11.6</v>
      </c>
      <c r="Q55" s="12">
        <v>23.6</v>
      </c>
      <c r="R55" s="12">
        <v>25.3</v>
      </c>
      <c r="S55" s="12">
        <v>30.1</v>
      </c>
      <c r="T55" s="12">
        <v>20</v>
      </c>
      <c r="U55" s="12">
        <v>14.5</v>
      </c>
      <c r="V55" s="12">
        <v>23.2</v>
      </c>
      <c r="W55" s="12">
        <v>14.6</v>
      </c>
      <c r="X55" s="12">
        <v>9.1</v>
      </c>
      <c r="Y55" s="12">
        <v>22.3</v>
      </c>
      <c r="Z55" s="12">
        <v>25.9</v>
      </c>
      <c r="AA55" s="12">
        <v>26.1</v>
      </c>
      <c r="AB55" s="12">
        <v>28.8</v>
      </c>
      <c r="AC55" s="12">
        <v>10</v>
      </c>
      <c r="AD55" s="12">
        <v>23.2</v>
      </c>
      <c r="AE55" s="12">
        <v>34.700000000000003</v>
      </c>
      <c r="AF55" s="12">
        <v>15.8</v>
      </c>
      <c r="AG55" s="12">
        <v>8.3000000000000007</v>
      </c>
      <c r="AH55" s="12"/>
      <c r="AI55" s="10">
        <f t="shared" si="4"/>
        <v>467.6</v>
      </c>
      <c r="AJ55" s="12"/>
      <c r="AK55" s="10">
        <v>193826</v>
      </c>
      <c r="AL55" s="12"/>
      <c r="AM55" s="12"/>
      <c r="AN55" s="12"/>
      <c r="AO55" s="12"/>
    </row>
    <row r="56" spans="1:41" x14ac:dyDescent="0.25">
      <c r="A56" s="11" t="s">
        <v>24</v>
      </c>
      <c r="B56" s="12">
        <v>1.6</v>
      </c>
      <c r="C56" s="12">
        <v>4</v>
      </c>
      <c r="D56" s="12">
        <v>3.4</v>
      </c>
      <c r="E56" s="12">
        <v>9.8000000000000007</v>
      </c>
      <c r="F56" s="12">
        <v>15.4</v>
      </c>
      <c r="G56" s="12">
        <v>13.5</v>
      </c>
      <c r="H56" s="12">
        <v>14</v>
      </c>
      <c r="I56" s="12">
        <v>19.7</v>
      </c>
      <c r="J56" s="12">
        <v>7.4</v>
      </c>
      <c r="K56" s="12">
        <v>15</v>
      </c>
      <c r="L56" s="12">
        <v>8.5</v>
      </c>
      <c r="M56" s="12">
        <v>1.6</v>
      </c>
      <c r="N56" s="12">
        <v>3.1</v>
      </c>
      <c r="O56" s="12">
        <v>9.1</v>
      </c>
      <c r="P56" s="12">
        <v>13.1</v>
      </c>
      <c r="Q56" s="12">
        <v>23.3</v>
      </c>
      <c r="R56" s="12">
        <v>21</v>
      </c>
      <c r="S56" s="12">
        <v>26.1</v>
      </c>
      <c r="T56" s="12">
        <v>17.399999999999999</v>
      </c>
      <c r="U56" s="12">
        <v>13.1</v>
      </c>
      <c r="V56" s="12">
        <v>21.4</v>
      </c>
      <c r="W56" s="12">
        <v>14.3</v>
      </c>
      <c r="X56" s="12">
        <v>9</v>
      </c>
      <c r="Y56" s="12">
        <v>21.1</v>
      </c>
      <c r="Z56" s="12">
        <v>24</v>
      </c>
      <c r="AA56" s="12">
        <v>23.7</v>
      </c>
      <c r="AB56" s="12">
        <v>27.5</v>
      </c>
      <c r="AC56" s="12">
        <v>10.1</v>
      </c>
      <c r="AD56" s="12">
        <v>20.399999999999999</v>
      </c>
      <c r="AE56" s="12">
        <v>31.2</v>
      </c>
      <c r="AF56" s="12">
        <v>15.5</v>
      </c>
      <c r="AG56" s="12">
        <v>8.3000000000000007</v>
      </c>
      <c r="AH56" s="12"/>
      <c r="AI56" s="10">
        <f t="shared" si="4"/>
        <v>465</v>
      </c>
      <c r="AJ56" s="12"/>
      <c r="AK56" s="10">
        <v>186188</v>
      </c>
      <c r="AL56" s="12"/>
      <c r="AM56" s="12"/>
      <c r="AN56" s="12"/>
      <c r="AO56" s="12"/>
    </row>
    <row r="57" spans="1:41" x14ac:dyDescent="0.25">
      <c r="A57" s="11" t="s">
        <v>21</v>
      </c>
      <c r="B57" s="12">
        <v>0.4</v>
      </c>
      <c r="C57" s="12">
        <v>0.7</v>
      </c>
      <c r="D57" s="12">
        <v>0.4</v>
      </c>
      <c r="E57" s="12">
        <v>1.1000000000000001</v>
      </c>
      <c r="F57" s="12">
        <v>1.1000000000000001</v>
      </c>
      <c r="G57" s="12">
        <v>1.3</v>
      </c>
      <c r="H57" s="12">
        <v>3.1</v>
      </c>
      <c r="I57" s="12">
        <v>7.1</v>
      </c>
      <c r="J57" s="12">
        <v>3.8</v>
      </c>
      <c r="K57" s="12">
        <v>6</v>
      </c>
      <c r="L57" s="12">
        <v>4.5999999999999996</v>
      </c>
      <c r="M57" s="12">
        <v>0.6</v>
      </c>
      <c r="N57" s="12">
        <v>0.8</v>
      </c>
      <c r="O57" s="12">
        <v>1</v>
      </c>
      <c r="P57" s="12">
        <v>1.1000000000000001</v>
      </c>
      <c r="Q57" s="12">
        <v>1.5</v>
      </c>
      <c r="R57" s="12">
        <v>3</v>
      </c>
      <c r="S57" s="12">
        <v>5.6</v>
      </c>
      <c r="T57" s="12">
        <v>6.7</v>
      </c>
      <c r="U57" s="12">
        <v>6.4</v>
      </c>
      <c r="V57" s="12">
        <v>9.1999999999999993</v>
      </c>
      <c r="W57" s="12">
        <v>7.5</v>
      </c>
      <c r="X57" s="12">
        <v>4.9000000000000004</v>
      </c>
      <c r="Y57" s="12">
        <v>8.1999999999999993</v>
      </c>
      <c r="Z57" s="12">
        <v>10.6</v>
      </c>
      <c r="AA57" s="12">
        <v>8.8000000000000007</v>
      </c>
      <c r="AB57" s="12">
        <v>8.6999999999999993</v>
      </c>
      <c r="AC57" s="12">
        <v>4.8</v>
      </c>
      <c r="AD57" s="12">
        <v>8.9</v>
      </c>
      <c r="AE57" s="12">
        <v>11.4</v>
      </c>
      <c r="AF57" s="12">
        <v>8.1999999999999993</v>
      </c>
      <c r="AG57" s="12">
        <v>4.5</v>
      </c>
      <c r="AH57" s="12"/>
      <c r="AI57" s="10">
        <f>SUM(C57:AG57)</f>
        <v>151.6</v>
      </c>
      <c r="AJ57" s="12"/>
      <c r="AK57" s="10">
        <v>97674</v>
      </c>
      <c r="AL57" s="12"/>
      <c r="AM57" s="12"/>
      <c r="AN57" s="12"/>
      <c r="AO57" s="12"/>
    </row>
    <row r="58" spans="1:41" x14ac:dyDescent="0.25">
      <c r="A58" s="11" t="s">
        <v>162</v>
      </c>
      <c r="B58" s="12">
        <f t="shared" ref="B58:AG58" si="5">SUM(B54:B56)</f>
        <v>3.6</v>
      </c>
      <c r="C58" s="12">
        <f t="shared" si="5"/>
        <v>9.6</v>
      </c>
      <c r="D58" s="12">
        <f t="shared" si="5"/>
        <v>7.2</v>
      </c>
      <c r="E58" s="12">
        <f t="shared" si="5"/>
        <v>24.3</v>
      </c>
      <c r="F58" s="12">
        <f t="shared" si="5"/>
        <v>35</v>
      </c>
      <c r="G58" s="12">
        <f t="shared" si="5"/>
        <v>33.799999999999997</v>
      </c>
      <c r="H58" s="12">
        <f t="shared" si="5"/>
        <v>41.2</v>
      </c>
      <c r="I58" s="12">
        <f t="shared" si="5"/>
        <v>59.3</v>
      </c>
      <c r="J58" s="12">
        <f t="shared" si="5"/>
        <v>21.4</v>
      </c>
      <c r="K58" s="12">
        <f t="shared" si="5"/>
        <v>45.6</v>
      </c>
      <c r="L58" s="12">
        <f t="shared" si="5"/>
        <v>24</v>
      </c>
      <c r="M58" s="12">
        <f t="shared" si="5"/>
        <v>3.9</v>
      </c>
      <c r="N58" s="12">
        <f t="shared" si="5"/>
        <v>8.2999999999999989</v>
      </c>
      <c r="O58" s="12">
        <f t="shared" si="5"/>
        <v>24.3</v>
      </c>
      <c r="P58" s="12">
        <f t="shared" si="5"/>
        <v>38.299999999999997</v>
      </c>
      <c r="Q58" s="12">
        <f t="shared" si="5"/>
        <v>70.8</v>
      </c>
      <c r="R58" s="12">
        <f t="shared" si="5"/>
        <v>69.3</v>
      </c>
      <c r="S58" s="12">
        <f t="shared" si="5"/>
        <v>83.800000000000011</v>
      </c>
      <c r="T58" s="12">
        <f t="shared" si="5"/>
        <v>55.3</v>
      </c>
      <c r="U58" s="12">
        <f t="shared" si="5"/>
        <v>40.299999999999997</v>
      </c>
      <c r="V58" s="12">
        <f t="shared" si="5"/>
        <v>65.599999999999994</v>
      </c>
      <c r="W58" s="12">
        <f t="shared" si="5"/>
        <v>41.599999999999994</v>
      </c>
      <c r="X58" s="12">
        <f t="shared" si="5"/>
        <v>25.6</v>
      </c>
      <c r="Y58" s="12">
        <f t="shared" si="5"/>
        <v>63.6</v>
      </c>
      <c r="Z58" s="12">
        <f t="shared" si="5"/>
        <v>73.3</v>
      </c>
      <c r="AA58" s="12">
        <f t="shared" si="5"/>
        <v>73.7</v>
      </c>
      <c r="AB58" s="12">
        <f t="shared" si="5"/>
        <v>82.5</v>
      </c>
      <c r="AC58" s="12">
        <f t="shared" si="5"/>
        <v>28.6</v>
      </c>
      <c r="AD58" s="12">
        <f t="shared" si="5"/>
        <v>64.5</v>
      </c>
      <c r="AE58" s="12">
        <f t="shared" si="5"/>
        <v>97.9</v>
      </c>
      <c r="AF58" s="12">
        <f t="shared" si="5"/>
        <v>45.1</v>
      </c>
      <c r="AG58" s="12">
        <f t="shared" si="5"/>
        <v>23.3</v>
      </c>
      <c r="AH58" s="12"/>
      <c r="AI58" s="10">
        <f>SUM(C58:AG58)</f>
        <v>1380.9999999999998</v>
      </c>
      <c r="AJ58" s="12"/>
      <c r="AL58" s="12"/>
      <c r="AM58" s="12"/>
      <c r="AN58" s="12"/>
      <c r="AO58" s="12"/>
    </row>
    <row r="59" spans="1:41" x14ac:dyDescent="0.25">
      <c r="B59" s="12"/>
      <c r="C59" s="12"/>
      <c r="D59" s="12"/>
      <c r="E59" s="12"/>
      <c r="F59" s="12"/>
      <c r="G59" s="12"/>
      <c r="H59" s="12"/>
      <c r="I59" s="12"/>
      <c r="J59" s="12"/>
      <c r="L59" s="12"/>
      <c r="AA59" s="12"/>
      <c r="AC59" s="12"/>
      <c r="AD59" s="12"/>
      <c r="AE59" s="12"/>
      <c r="AF59" s="12"/>
      <c r="AG59" s="12"/>
      <c r="AK59" s="12"/>
    </row>
    <row r="60" spans="1:41" x14ac:dyDescent="0.25">
      <c r="AA60" s="34"/>
    </row>
    <row r="61" spans="1:41" x14ac:dyDescent="0.25">
      <c r="AA61" s="12"/>
    </row>
    <row r="62" spans="1:41" x14ac:dyDescent="0.25">
      <c r="AA62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Normal="100" workbookViewId="0">
      <selection activeCell="C8" sqref="C8:C9"/>
    </sheetView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6.9</v>
      </c>
      <c r="C3" s="12">
        <v>8.6</v>
      </c>
      <c r="D3" s="12">
        <v>30.8</v>
      </c>
      <c r="E3" s="12">
        <v>32.1</v>
      </c>
      <c r="F3" s="12">
        <v>26.5</v>
      </c>
      <c r="G3" s="12">
        <v>26.4</v>
      </c>
      <c r="H3" s="12">
        <v>15.1</v>
      </c>
      <c r="I3" s="12">
        <v>28.1</v>
      </c>
      <c r="J3" s="12">
        <v>27.3</v>
      </c>
      <c r="K3" s="12">
        <v>30.3</v>
      </c>
      <c r="L3" s="12">
        <v>25.7</v>
      </c>
      <c r="M3" s="12">
        <v>11.2</v>
      </c>
      <c r="N3" s="12">
        <v>19.600000000000001</v>
      </c>
      <c r="O3" s="12">
        <v>5.6</v>
      </c>
      <c r="P3" s="12">
        <v>34.6</v>
      </c>
      <c r="Q3" s="12">
        <v>29.4</v>
      </c>
      <c r="R3" s="12">
        <v>37</v>
      </c>
      <c r="S3" s="12">
        <v>18</v>
      </c>
      <c r="T3" s="12">
        <v>36.6</v>
      </c>
      <c r="U3" s="12">
        <v>30.2</v>
      </c>
      <c r="V3" s="12">
        <v>31.3</v>
      </c>
      <c r="W3" s="12">
        <v>32.9</v>
      </c>
      <c r="X3" s="12">
        <v>29.7</v>
      </c>
      <c r="Y3" s="12">
        <v>17.3</v>
      </c>
      <c r="Z3" s="12">
        <v>20.5</v>
      </c>
      <c r="AA3" s="12">
        <v>46.3</v>
      </c>
      <c r="AB3" s="12">
        <v>46.6</v>
      </c>
      <c r="AC3" s="12">
        <v>44.7</v>
      </c>
      <c r="AD3" s="12">
        <v>43</v>
      </c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27.8</v>
      </c>
      <c r="C4" s="28">
        <f t="shared" ref="C4:AG4" si="1">SUM(C54:C57)</f>
        <v>36.199999999999996</v>
      </c>
      <c r="D4" s="28">
        <f t="shared" si="1"/>
        <v>99.7</v>
      </c>
      <c r="E4" s="28">
        <f t="shared" si="1"/>
        <v>107.60000000000001</v>
      </c>
      <c r="F4" s="28">
        <f t="shared" si="1"/>
        <v>134.1</v>
      </c>
      <c r="G4" s="28">
        <f t="shared" si="1"/>
        <v>136.20000000000002</v>
      </c>
      <c r="H4" s="28">
        <f t="shared" si="1"/>
        <v>62.599999999999994</v>
      </c>
      <c r="I4" s="28">
        <f t="shared" si="1"/>
        <v>111.49999999999999</v>
      </c>
      <c r="J4" s="28">
        <f t="shared" si="1"/>
        <v>76.400000000000006</v>
      </c>
      <c r="K4" s="28">
        <f t="shared" si="1"/>
        <v>130.9</v>
      </c>
      <c r="L4" s="28">
        <f t="shared" si="1"/>
        <v>70.599999999999994</v>
      </c>
      <c r="M4" s="28">
        <f t="shared" si="1"/>
        <v>46.199999999999996</v>
      </c>
      <c r="N4" s="28">
        <f t="shared" si="1"/>
        <v>61.599999999999994</v>
      </c>
      <c r="O4" s="28">
        <f t="shared" si="1"/>
        <v>22.2</v>
      </c>
      <c r="P4" s="28">
        <f t="shared" si="1"/>
        <v>106</v>
      </c>
      <c r="Q4" s="28">
        <f t="shared" si="1"/>
        <v>155.89999999999998</v>
      </c>
      <c r="R4" s="28">
        <f t="shared" si="1"/>
        <v>104.9</v>
      </c>
      <c r="S4" s="28">
        <f t="shared" si="1"/>
        <v>58.000000000000007</v>
      </c>
      <c r="T4" s="28">
        <f t="shared" si="1"/>
        <v>133.69999999999999</v>
      </c>
      <c r="U4" s="28">
        <f t="shared" si="1"/>
        <v>121.5</v>
      </c>
      <c r="V4" s="28">
        <f t="shared" si="1"/>
        <v>86</v>
      </c>
      <c r="W4" s="28">
        <f t="shared" si="1"/>
        <v>124.80000000000001</v>
      </c>
      <c r="X4" s="28">
        <f t="shared" si="1"/>
        <v>92.1</v>
      </c>
      <c r="Y4" s="28">
        <f t="shared" si="1"/>
        <v>60</v>
      </c>
      <c r="Z4" s="28">
        <f t="shared" si="1"/>
        <v>80.5</v>
      </c>
      <c r="AA4" s="28">
        <f t="shared" si="1"/>
        <v>89.5</v>
      </c>
      <c r="AB4" s="28">
        <f t="shared" si="1"/>
        <v>58.4</v>
      </c>
      <c r="AC4" s="28">
        <f t="shared" si="1"/>
        <v>66.7</v>
      </c>
      <c r="AD4" s="28">
        <f t="shared" si="1"/>
        <v>159.30000000000001</v>
      </c>
      <c r="AE4" s="28">
        <f t="shared" si="1"/>
        <v>0</v>
      </c>
      <c r="AF4" s="28">
        <f t="shared" si="1"/>
        <v>0</v>
      </c>
      <c r="AG4" s="28">
        <f t="shared" si="1"/>
        <v>0</v>
      </c>
      <c r="AI4" s="9">
        <f>SUM(C4:AG4)</f>
        <v>2593.1000000000004</v>
      </c>
      <c r="AJ4" s="14">
        <f>AVERAGE(C4:AG4)</f>
        <v>83.648387096774201</v>
      </c>
      <c r="AK4" s="15"/>
    </row>
    <row r="5" spans="1:40" x14ac:dyDescent="0.25">
      <c r="A5" s="11" t="s">
        <v>29</v>
      </c>
      <c r="B5" s="10">
        <f t="shared" ref="B5" si="2">$A53+B6</f>
        <v>675639</v>
      </c>
      <c r="C5" s="10">
        <f t="shared" ref="C5:AG5" si="3">$A53+C6</f>
        <v>675675</v>
      </c>
      <c r="D5" s="10">
        <f t="shared" si="3"/>
        <v>675775</v>
      </c>
      <c r="E5" s="10">
        <f t="shared" si="3"/>
        <v>675884</v>
      </c>
      <c r="F5" s="10">
        <f t="shared" si="3"/>
        <v>676018</v>
      </c>
      <c r="G5" s="10">
        <f t="shared" si="3"/>
        <v>676153</v>
      </c>
      <c r="H5" s="10">
        <f t="shared" si="3"/>
        <v>676215</v>
      </c>
      <c r="I5" s="10">
        <f t="shared" si="3"/>
        <v>676328</v>
      </c>
      <c r="J5" s="10">
        <f t="shared" si="3"/>
        <v>676404</v>
      </c>
      <c r="K5" s="10">
        <f t="shared" si="3"/>
        <v>676535</v>
      </c>
      <c r="L5" s="10">
        <f t="shared" si="3"/>
        <v>676606</v>
      </c>
      <c r="M5" s="10">
        <f t="shared" si="3"/>
        <v>676652</v>
      </c>
      <c r="N5" s="10">
        <f t="shared" si="3"/>
        <v>676714</v>
      </c>
      <c r="O5" s="10">
        <f t="shared" si="3"/>
        <v>676737</v>
      </c>
      <c r="P5" s="10">
        <f t="shared" si="3"/>
        <v>676843</v>
      </c>
      <c r="Q5" s="10">
        <f t="shared" si="3"/>
        <v>676999</v>
      </c>
      <c r="R5" s="10">
        <f t="shared" si="3"/>
        <v>677103</v>
      </c>
      <c r="S5" s="10">
        <f t="shared" si="3"/>
        <v>677162</v>
      </c>
      <c r="T5" s="10">
        <f t="shared" si="3"/>
        <v>677295</v>
      </c>
      <c r="U5" s="10">
        <f t="shared" si="3"/>
        <v>677417</v>
      </c>
      <c r="V5" s="10">
        <f t="shared" si="3"/>
        <v>677503</v>
      </c>
      <c r="W5" s="10">
        <f t="shared" si="3"/>
        <v>677628</v>
      </c>
      <c r="X5" s="10">
        <f t="shared" si="3"/>
        <v>677721</v>
      </c>
      <c r="Y5" s="10">
        <f t="shared" si="3"/>
        <v>677780</v>
      </c>
      <c r="Z5" s="10">
        <f t="shared" si="3"/>
        <v>677861</v>
      </c>
      <c r="AA5" s="10">
        <f t="shared" si="3"/>
        <v>677951</v>
      </c>
      <c r="AB5" s="10">
        <f t="shared" si="3"/>
        <v>678010</v>
      </c>
      <c r="AC5" s="10">
        <f t="shared" si="3"/>
        <v>678077</v>
      </c>
      <c r="AD5" s="10">
        <f t="shared" si="3"/>
        <v>678236</v>
      </c>
      <c r="AE5" s="10">
        <f t="shared" si="3"/>
        <v>41675</v>
      </c>
      <c r="AF5" s="10">
        <f t="shared" si="3"/>
        <v>41675</v>
      </c>
      <c r="AG5" s="10">
        <f t="shared" si="3"/>
        <v>41675</v>
      </c>
      <c r="AI5" s="10"/>
    </row>
    <row r="6" spans="1:40" s="19" customFormat="1" x14ac:dyDescent="0.25">
      <c r="B6" s="24">
        <v>633964</v>
      </c>
      <c r="C6" s="24">
        <v>634000</v>
      </c>
      <c r="D6" s="24">
        <v>634100</v>
      </c>
      <c r="E6" s="24">
        <v>634209</v>
      </c>
      <c r="F6" s="24">
        <v>634343</v>
      </c>
      <c r="G6" s="24">
        <v>634478</v>
      </c>
      <c r="H6" s="24">
        <v>634540</v>
      </c>
      <c r="I6" s="24">
        <v>634653</v>
      </c>
      <c r="J6" s="24">
        <v>634729</v>
      </c>
      <c r="K6" s="24">
        <v>634860</v>
      </c>
      <c r="L6" s="24">
        <v>634931</v>
      </c>
      <c r="M6" s="24">
        <v>634977</v>
      </c>
      <c r="N6" s="24">
        <v>635039</v>
      </c>
      <c r="O6" s="24">
        <v>635062</v>
      </c>
      <c r="P6" s="24">
        <v>635168</v>
      </c>
      <c r="Q6" s="24">
        <v>635324</v>
      </c>
      <c r="R6" s="24">
        <v>635428</v>
      </c>
      <c r="S6" s="24">
        <v>635487</v>
      </c>
      <c r="T6" s="24">
        <v>635620</v>
      </c>
      <c r="U6" s="24">
        <v>635742</v>
      </c>
      <c r="V6" s="24">
        <v>635828</v>
      </c>
      <c r="W6" s="24">
        <v>635953</v>
      </c>
      <c r="X6" s="24">
        <v>636046</v>
      </c>
      <c r="Y6" s="24">
        <v>636105</v>
      </c>
      <c r="Z6" s="24">
        <v>636186</v>
      </c>
      <c r="AA6" s="24">
        <v>636276</v>
      </c>
      <c r="AB6" s="30">
        <v>636335</v>
      </c>
      <c r="AC6" s="30">
        <v>636402</v>
      </c>
      <c r="AD6" s="30">
        <v>636561</v>
      </c>
      <c r="AE6" s="24"/>
      <c r="AF6" s="24"/>
      <c r="AG6" s="24"/>
      <c r="AI6" s="10">
        <f>MAX(C6:AG6)-B6</f>
        <v>2597</v>
      </c>
      <c r="AJ6" s="20"/>
    </row>
    <row r="7" spans="1:40" x14ac:dyDescent="0.25">
      <c r="B7" s="31"/>
      <c r="C7" s="31">
        <f>SUM($C4:C4) - (C6-$B6)</f>
        <v>0.19999999999999574</v>
      </c>
      <c r="D7" s="31">
        <f>SUM($C4:D4) - (D6-$B6)</f>
        <v>-9.9999999999994316E-2</v>
      </c>
      <c r="E7" s="31">
        <f>SUM($C4:E4) - (E6-$B6)</f>
        <v>-1.5</v>
      </c>
      <c r="F7" s="31">
        <f>SUM($C4:F4) - (F6-$B6)</f>
        <v>-1.3999999999999773</v>
      </c>
      <c r="G7" s="31">
        <f>SUM($C4:G4) - (G6-$B6)</f>
        <v>-0.19999999999993179</v>
      </c>
      <c r="H7" s="31">
        <f>SUM($C4:H4) - (H6-$B6)</f>
        <v>0.40000000000009095</v>
      </c>
      <c r="I7" s="31">
        <f>SUM($C4:I4) - (I6-$B6)</f>
        <v>-1.0999999999999091</v>
      </c>
      <c r="J7" s="31">
        <f>SUM($C4:J4) - (J6-$B6)</f>
        <v>-0.69999999999993179</v>
      </c>
      <c r="K7" s="31">
        <f>SUM($C4:K4) - (K6-$B6)</f>
        <v>-0.79999999999995453</v>
      </c>
      <c r="L7" s="31">
        <f>SUM($C4:L4) - (L6-$B6)</f>
        <v>-1.1999999999999318</v>
      </c>
      <c r="M7" s="31">
        <f>SUM($C4:M4) - (M6-$B6)</f>
        <v>-0.99999999999988631</v>
      </c>
      <c r="N7" s="31">
        <f>SUM($C4:N4) - (N6-$B6)</f>
        <v>-1.3999999999998636</v>
      </c>
      <c r="O7" s="31">
        <f>SUM($C4:O4) - (O6-$B6)</f>
        <v>-2.1999999999998181</v>
      </c>
      <c r="P7" s="31">
        <f>SUM($C4:P4) - (P6-$B6)</f>
        <v>-2.1999999999998181</v>
      </c>
      <c r="Q7" s="31">
        <f>SUM($C4:Q4) - (Q6-$B6)</f>
        <v>-2.2999999999997272</v>
      </c>
      <c r="R7" s="31">
        <f>SUM($C4:R4) - (R6-$B6)</f>
        <v>-1.3999999999996362</v>
      </c>
      <c r="S7" s="31">
        <f>SUM($C4:S4) - (S6-$B6)</f>
        <v>-2.3999999999996362</v>
      </c>
      <c r="T7" s="31">
        <f>SUM($C4:T4) - (T6-$B6)</f>
        <v>-1.6999999999995907</v>
      </c>
      <c r="U7" s="31">
        <f>SUM($C4:U4) - (U6-$B6)</f>
        <v>-2.1999999999995907</v>
      </c>
      <c r="V7" s="31">
        <f>SUM($C4:V4) - (V6-$B6)</f>
        <v>-2.1999999999995907</v>
      </c>
      <c r="W7" s="31">
        <f>SUM($C4:W4) - (W6-$B6)</f>
        <v>-2.3999999999996362</v>
      </c>
      <c r="X7" s="31">
        <f>SUM($C4:X4) - (X6-$B6)</f>
        <v>-3.2999999999997272</v>
      </c>
      <c r="Y7" s="31">
        <f>SUM($C4:Y4) - (Y6-$B6)</f>
        <v>-2.2999999999997272</v>
      </c>
      <c r="Z7" s="31">
        <f>SUM($C4:Z4) - (Z6-$B6)</f>
        <v>-2.7999999999997272</v>
      </c>
      <c r="AA7" s="31">
        <f>SUM($C4:AA4) - (AA6-$B6)</f>
        <v>-3.2999999999997272</v>
      </c>
      <c r="AB7" s="31">
        <f>SUM($C4:AB4) - (AB6-$B6)</f>
        <v>-3.8999999999996362</v>
      </c>
      <c r="AC7" s="31">
        <f>SUM($C4:AC4) - (AC6-$B6)</f>
        <v>-4.1999999999998181</v>
      </c>
      <c r="AD7" s="31">
        <f>SUM($C4:AD4) - (AD6-$B6)</f>
        <v>-3.8999999999996362</v>
      </c>
      <c r="AE7" s="31">
        <f>SUM($C4:AE4) - (AE6-$B6)</f>
        <v>636557.1</v>
      </c>
      <c r="AF7" s="31">
        <f>SUM($C4:AF4) - (AF6-$B6)</f>
        <v>636557.1</v>
      </c>
      <c r="AG7" s="31">
        <f>SUM($C4:AG4) - (AG6-$B6)</f>
        <v>636557.1</v>
      </c>
      <c r="AI7" s="10"/>
      <c r="AJ7" s="16"/>
    </row>
    <row r="8" spans="1:40" x14ac:dyDescent="0.25">
      <c r="A8" s="11" t="s">
        <v>27</v>
      </c>
      <c r="B8">
        <v>577966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SUM(AK54:AK56)+A53</f>
        <v>580218</v>
      </c>
      <c r="AI8" s="10">
        <f>MAX(C8:AG8)-B8</f>
        <v>2252</v>
      </c>
    </row>
    <row r="9" spans="1:40" x14ac:dyDescent="0.25">
      <c r="A9" s="18" t="s">
        <v>37</v>
      </c>
      <c r="B9">
        <v>97674</v>
      </c>
      <c r="AG9" s="10">
        <f>AK57</f>
        <v>98018</v>
      </c>
      <c r="AI9" s="10">
        <f>MAX(C9:AG9)-B9</f>
        <v>344</v>
      </c>
    </row>
    <row r="10" spans="1:40" x14ac:dyDescent="0.25">
      <c r="AI10" s="10">
        <f>SUM(AI8:AI9)</f>
        <v>2596</v>
      </c>
    </row>
    <row r="11" spans="1:40" x14ac:dyDescent="0.25">
      <c r="AI11" s="10"/>
    </row>
    <row r="53" spans="1:41" x14ac:dyDescent="0.25">
      <c r="A53">
        <v>41675</v>
      </c>
      <c r="AK53" t="s">
        <v>38</v>
      </c>
    </row>
    <row r="54" spans="1:41" x14ac:dyDescent="0.25">
      <c r="A54" s="11" t="s">
        <v>22</v>
      </c>
      <c r="B54" s="12">
        <v>6.7</v>
      </c>
      <c r="C54" s="12">
        <v>9.1</v>
      </c>
      <c r="D54" s="12">
        <v>28.9</v>
      </c>
      <c r="E54" s="12">
        <v>31.6</v>
      </c>
      <c r="F54" s="12">
        <v>39.9</v>
      </c>
      <c r="G54" s="12">
        <v>40.200000000000003</v>
      </c>
      <c r="H54" s="12">
        <v>16.2</v>
      </c>
      <c r="I54" s="12">
        <v>31.5</v>
      </c>
      <c r="J54" s="12">
        <v>21</v>
      </c>
      <c r="K54" s="12">
        <v>37.4</v>
      </c>
      <c r="L54" s="12">
        <v>18.399999999999999</v>
      </c>
      <c r="M54" s="12">
        <v>11.6</v>
      </c>
      <c r="N54" s="12">
        <v>15.7</v>
      </c>
      <c r="O54" s="12">
        <v>5.0999999999999996</v>
      </c>
      <c r="P54" s="12">
        <v>29.9</v>
      </c>
      <c r="Q54" s="12">
        <v>44.4</v>
      </c>
      <c r="R54" s="12">
        <v>30</v>
      </c>
      <c r="S54" s="12">
        <v>15.3</v>
      </c>
      <c r="T54" s="12">
        <v>38.799999999999997</v>
      </c>
      <c r="U54" s="12">
        <v>34.6</v>
      </c>
      <c r="V54" s="12">
        <v>24.6</v>
      </c>
      <c r="W54" s="12">
        <v>33.9</v>
      </c>
      <c r="X54" s="12">
        <v>24.4</v>
      </c>
      <c r="Y54" s="12">
        <v>15.4</v>
      </c>
      <c r="Z54" s="12">
        <v>21</v>
      </c>
      <c r="AA54" s="12">
        <v>26.5</v>
      </c>
      <c r="AB54" s="12">
        <v>15.3</v>
      </c>
      <c r="AC54" s="12">
        <v>17.7</v>
      </c>
      <c r="AD54" s="12">
        <v>43.1</v>
      </c>
      <c r="AE54" s="12"/>
      <c r="AF54" s="12"/>
      <c r="AG54" s="12"/>
      <c r="AH54" s="12"/>
      <c r="AI54" s="10">
        <f t="shared" ref="AI54:AI56" si="4">SUM(C54:AG54)</f>
        <v>721.5</v>
      </c>
      <c r="AJ54" s="12"/>
      <c r="AK54" s="10">
        <v>156998</v>
      </c>
      <c r="AL54" s="12"/>
      <c r="AM54" s="12"/>
      <c r="AN54" s="12"/>
      <c r="AO54" s="12"/>
    </row>
    <row r="55" spans="1:41" x14ac:dyDescent="0.25">
      <c r="A55" s="11" t="s">
        <v>23</v>
      </c>
      <c r="B55" s="12">
        <v>8.3000000000000007</v>
      </c>
      <c r="C55" s="12">
        <v>10.8</v>
      </c>
      <c r="D55" s="12">
        <v>31.3</v>
      </c>
      <c r="E55" s="12">
        <v>34.200000000000003</v>
      </c>
      <c r="F55" s="12">
        <v>42.8</v>
      </c>
      <c r="G55" s="12">
        <v>43.2</v>
      </c>
      <c r="H55" s="12">
        <v>18.600000000000001</v>
      </c>
      <c r="I55" s="12">
        <v>34.299999999999997</v>
      </c>
      <c r="J55" s="12">
        <v>23.4</v>
      </c>
      <c r="K55" s="12">
        <v>40.5</v>
      </c>
      <c r="L55" s="12">
        <v>20.8</v>
      </c>
      <c r="M55" s="12">
        <v>13.7</v>
      </c>
      <c r="N55" s="12">
        <v>17.899999999999999</v>
      </c>
      <c r="O55" s="12">
        <v>6.7</v>
      </c>
      <c r="P55" s="12">
        <v>32.700000000000003</v>
      </c>
      <c r="Q55" s="12">
        <v>47.9</v>
      </c>
      <c r="R55" s="12">
        <v>32.6</v>
      </c>
      <c r="S55" s="12">
        <v>17.399999999999999</v>
      </c>
      <c r="T55" s="12">
        <v>41.7</v>
      </c>
      <c r="U55" s="12">
        <v>37.5</v>
      </c>
      <c r="V55" s="12">
        <v>27</v>
      </c>
      <c r="W55" s="12">
        <v>37</v>
      </c>
      <c r="X55" s="12">
        <v>27.2</v>
      </c>
      <c r="Y55" s="12">
        <v>17.7</v>
      </c>
      <c r="Z55" s="12">
        <v>23.7</v>
      </c>
      <c r="AA55" s="12">
        <v>28.5</v>
      </c>
      <c r="AB55" s="12">
        <v>17.5</v>
      </c>
      <c r="AC55" s="12">
        <v>20.100000000000001</v>
      </c>
      <c r="AD55" s="12">
        <v>46.6</v>
      </c>
      <c r="AE55" s="12"/>
      <c r="AF55" s="12"/>
      <c r="AG55" s="12"/>
      <c r="AH55" s="12"/>
      <c r="AI55" s="10">
        <f t="shared" si="4"/>
        <v>793.30000000000018</v>
      </c>
      <c r="AJ55" s="12"/>
      <c r="AK55" s="10">
        <v>194620</v>
      </c>
      <c r="AL55" s="12"/>
      <c r="AM55" s="12"/>
      <c r="AN55" s="12"/>
      <c r="AO55" s="12"/>
    </row>
    <row r="56" spans="1:41" x14ac:dyDescent="0.25">
      <c r="A56" s="11" t="s">
        <v>24</v>
      </c>
      <c r="B56" s="12">
        <v>8.3000000000000007</v>
      </c>
      <c r="C56" s="12">
        <v>10.7</v>
      </c>
      <c r="D56" s="12">
        <v>27.3</v>
      </c>
      <c r="E56" s="12">
        <v>30.3</v>
      </c>
      <c r="F56" s="12">
        <v>38.1</v>
      </c>
      <c r="G56" s="12">
        <v>38.4</v>
      </c>
      <c r="H56" s="12">
        <v>18.100000000000001</v>
      </c>
      <c r="I56" s="12">
        <v>32.4</v>
      </c>
      <c r="J56" s="12">
        <v>22.3</v>
      </c>
      <c r="K56" s="12">
        <v>36.799999999999997</v>
      </c>
      <c r="L56" s="12">
        <v>20.399999999999999</v>
      </c>
      <c r="M56" s="12">
        <v>13.6</v>
      </c>
      <c r="N56" s="12">
        <v>17.8</v>
      </c>
      <c r="O56" s="12">
        <v>6.7</v>
      </c>
      <c r="P56" s="12">
        <v>31.3</v>
      </c>
      <c r="Q56" s="12">
        <v>43.9</v>
      </c>
      <c r="R56" s="12">
        <v>28.6</v>
      </c>
      <c r="S56" s="12">
        <v>16.7</v>
      </c>
      <c r="T56" s="12">
        <v>37.1</v>
      </c>
      <c r="U56" s="12">
        <v>34.4</v>
      </c>
      <c r="V56" s="12">
        <v>23.2</v>
      </c>
      <c r="W56" s="12">
        <v>34.9</v>
      </c>
      <c r="X56" s="12">
        <v>26.2</v>
      </c>
      <c r="Y56" s="12">
        <v>17.5</v>
      </c>
      <c r="Z56" s="12">
        <v>23.3</v>
      </c>
      <c r="AA56" s="12">
        <v>23.3</v>
      </c>
      <c r="AB56" s="12">
        <v>17.100000000000001</v>
      </c>
      <c r="AC56" s="12">
        <v>19.2</v>
      </c>
      <c r="AD56" s="12">
        <v>45.8</v>
      </c>
      <c r="AE56" s="12"/>
      <c r="AF56" s="12"/>
      <c r="AG56" s="12"/>
      <c r="AH56" s="12"/>
      <c r="AI56" s="10">
        <f t="shared" si="4"/>
        <v>735.4</v>
      </c>
      <c r="AJ56" s="12"/>
      <c r="AK56" s="10">
        <v>186925</v>
      </c>
      <c r="AL56" s="12"/>
      <c r="AM56" s="12"/>
      <c r="AN56" s="12"/>
      <c r="AO56" s="12"/>
    </row>
    <row r="57" spans="1:41" x14ac:dyDescent="0.25">
      <c r="A57" s="11" t="s">
        <v>21</v>
      </c>
      <c r="B57" s="12">
        <v>4.5</v>
      </c>
      <c r="C57" s="12">
        <v>5.6</v>
      </c>
      <c r="D57" s="12">
        <v>12.2</v>
      </c>
      <c r="E57" s="12">
        <v>11.5</v>
      </c>
      <c r="F57" s="12">
        <v>13.3</v>
      </c>
      <c r="G57" s="12">
        <v>14.4</v>
      </c>
      <c r="H57" s="12">
        <v>9.6999999999999993</v>
      </c>
      <c r="I57" s="12">
        <v>13.3</v>
      </c>
      <c r="J57" s="12">
        <v>9.6999999999999993</v>
      </c>
      <c r="K57" s="12">
        <v>16.2</v>
      </c>
      <c r="L57" s="12">
        <v>11</v>
      </c>
      <c r="M57" s="12">
        <v>7.3</v>
      </c>
      <c r="N57" s="12">
        <v>10.199999999999999</v>
      </c>
      <c r="O57" s="12">
        <v>3.7</v>
      </c>
      <c r="P57" s="12">
        <v>12.1</v>
      </c>
      <c r="Q57" s="12">
        <v>19.7</v>
      </c>
      <c r="R57" s="12">
        <v>13.7</v>
      </c>
      <c r="S57" s="12">
        <v>8.6</v>
      </c>
      <c r="T57" s="12">
        <v>16.100000000000001</v>
      </c>
      <c r="U57" s="12">
        <v>15</v>
      </c>
      <c r="V57" s="12">
        <v>11.2</v>
      </c>
      <c r="W57" s="12">
        <v>19</v>
      </c>
      <c r="X57" s="12">
        <v>14.3</v>
      </c>
      <c r="Y57" s="12">
        <v>9.4</v>
      </c>
      <c r="Z57" s="12">
        <v>12.5</v>
      </c>
      <c r="AA57" s="12">
        <v>11.2</v>
      </c>
      <c r="AB57" s="12">
        <v>8.5</v>
      </c>
      <c r="AC57" s="12">
        <v>9.6999999999999993</v>
      </c>
      <c r="AD57" s="12">
        <v>23.8</v>
      </c>
      <c r="AE57" s="12"/>
      <c r="AF57" s="12"/>
      <c r="AG57" s="12"/>
      <c r="AH57" s="12"/>
      <c r="AI57" s="10">
        <f>SUM(C57:AG57)</f>
        <v>342.89999999999986</v>
      </c>
      <c r="AJ57" s="12"/>
      <c r="AK57" s="10">
        <v>98018</v>
      </c>
      <c r="AL57" s="12"/>
      <c r="AM57" s="12"/>
      <c r="AN57" s="12"/>
      <c r="AO57" s="12"/>
    </row>
    <row r="58" spans="1:41" x14ac:dyDescent="0.25">
      <c r="A58" s="11" t="s">
        <v>162</v>
      </c>
      <c r="B58" s="12">
        <f t="shared" ref="B58" si="5">SUM(B54:B56)</f>
        <v>23.3</v>
      </c>
      <c r="C58" s="12">
        <f t="shared" ref="C58:AD58" si="6">SUM(C54:C56)</f>
        <v>30.599999999999998</v>
      </c>
      <c r="D58" s="12">
        <f t="shared" si="6"/>
        <v>87.5</v>
      </c>
      <c r="E58" s="12">
        <f t="shared" si="6"/>
        <v>96.100000000000009</v>
      </c>
      <c r="F58" s="12">
        <f t="shared" si="6"/>
        <v>120.79999999999998</v>
      </c>
      <c r="G58" s="12">
        <f t="shared" si="6"/>
        <v>121.80000000000001</v>
      </c>
      <c r="H58" s="12">
        <f t="shared" si="6"/>
        <v>52.9</v>
      </c>
      <c r="I58" s="12">
        <f t="shared" si="6"/>
        <v>98.199999999999989</v>
      </c>
      <c r="J58" s="12">
        <f t="shared" si="6"/>
        <v>66.7</v>
      </c>
      <c r="K58" s="12">
        <f t="shared" si="6"/>
        <v>114.7</v>
      </c>
      <c r="L58" s="12">
        <f t="shared" si="6"/>
        <v>59.6</v>
      </c>
      <c r="M58" s="12">
        <f t="shared" si="6"/>
        <v>38.9</v>
      </c>
      <c r="N58" s="12">
        <f t="shared" si="6"/>
        <v>51.399999999999991</v>
      </c>
      <c r="O58" s="12">
        <f t="shared" si="6"/>
        <v>18.5</v>
      </c>
      <c r="P58" s="12">
        <f t="shared" si="6"/>
        <v>93.9</v>
      </c>
      <c r="Q58" s="12">
        <f t="shared" si="6"/>
        <v>136.19999999999999</v>
      </c>
      <c r="R58" s="12">
        <f t="shared" si="6"/>
        <v>91.2</v>
      </c>
      <c r="S58" s="12">
        <f t="shared" si="6"/>
        <v>49.400000000000006</v>
      </c>
      <c r="T58" s="12">
        <f t="shared" si="6"/>
        <v>117.6</v>
      </c>
      <c r="U58" s="12">
        <f t="shared" si="6"/>
        <v>106.5</v>
      </c>
      <c r="V58" s="12">
        <f t="shared" si="6"/>
        <v>74.8</v>
      </c>
      <c r="W58" s="12">
        <f t="shared" si="6"/>
        <v>105.80000000000001</v>
      </c>
      <c r="X58" s="12">
        <f t="shared" si="6"/>
        <v>77.8</v>
      </c>
      <c r="Y58" s="12">
        <f t="shared" si="6"/>
        <v>50.6</v>
      </c>
      <c r="Z58" s="12">
        <f t="shared" si="6"/>
        <v>68</v>
      </c>
      <c r="AA58" s="12">
        <f t="shared" si="6"/>
        <v>78.3</v>
      </c>
      <c r="AB58" s="12">
        <f t="shared" si="6"/>
        <v>49.9</v>
      </c>
      <c r="AC58" s="12">
        <f t="shared" si="6"/>
        <v>57</v>
      </c>
      <c r="AD58" s="12">
        <f t="shared" si="6"/>
        <v>135.5</v>
      </c>
      <c r="AE58" s="12"/>
      <c r="AF58" s="12"/>
      <c r="AG58" s="12"/>
      <c r="AH58" s="12"/>
      <c r="AI58" s="10">
        <f>SUM(C58:AG58)</f>
        <v>2250.1999999999998</v>
      </c>
      <c r="AJ58" s="12"/>
      <c r="AL58" s="12"/>
      <c r="AM58" s="12"/>
      <c r="AN58" s="12"/>
      <c r="AO58" s="12"/>
    </row>
    <row r="59" spans="1:41" x14ac:dyDescent="0.25">
      <c r="B59" s="12"/>
      <c r="C59" s="12"/>
      <c r="D59" s="12"/>
      <c r="E59" s="12"/>
      <c r="F59" s="12"/>
      <c r="G59" s="12"/>
      <c r="H59" s="12"/>
      <c r="I59" s="12"/>
      <c r="J59" s="12"/>
      <c r="L59" s="12"/>
      <c r="AA59" s="12"/>
      <c r="AC59" s="12"/>
      <c r="AD59" s="12"/>
      <c r="AE59" s="12"/>
      <c r="AF59" s="12"/>
      <c r="AG59" s="12"/>
      <c r="AK59" s="12"/>
    </row>
    <row r="60" spans="1:41" x14ac:dyDescent="0.25">
      <c r="AA60" s="34"/>
    </row>
    <row r="61" spans="1:41" x14ac:dyDescent="0.25">
      <c r="AA61" s="12"/>
    </row>
    <row r="62" spans="1:41" x14ac:dyDescent="0.25">
      <c r="AA62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'Mai15'!AG3</f>
        <v>52.527999999999999</v>
      </c>
      <c r="C3" s="12">
        <v>52.970999999999997</v>
      </c>
      <c r="D3" s="12">
        <v>52.037999999999997</v>
      </c>
      <c r="E3" s="12">
        <v>45.933</v>
      </c>
      <c r="F3" s="12">
        <v>42.579000000000001</v>
      </c>
      <c r="G3" s="12">
        <v>49.984999999999999</v>
      </c>
      <c r="H3" s="12">
        <v>41.959000000000003</v>
      </c>
      <c r="I3" s="12">
        <v>44.866</v>
      </c>
      <c r="J3" s="12">
        <v>52.555</v>
      </c>
      <c r="K3" s="12">
        <v>48.505000000000003</v>
      </c>
      <c r="L3" s="12">
        <v>52.405000000000001</v>
      </c>
      <c r="M3" s="12">
        <v>49.378999999999998</v>
      </c>
      <c r="N3" s="12">
        <v>48.222999999999999</v>
      </c>
      <c r="O3" s="12">
        <v>52.319000000000003</v>
      </c>
      <c r="P3" s="12">
        <v>43.917999999999999</v>
      </c>
      <c r="Q3" s="12">
        <v>52.933</v>
      </c>
      <c r="R3" s="12">
        <v>53</v>
      </c>
      <c r="S3" s="12">
        <v>52.941000000000003</v>
      </c>
      <c r="T3" s="12">
        <v>51.277000000000001</v>
      </c>
      <c r="U3" s="12">
        <v>51.859000000000002</v>
      </c>
      <c r="V3" s="12">
        <v>52.981999999999999</v>
      </c>
      <c r="W3" s="12">
        <v>51.030999999999999</v>
      </c>
      <c r="X3" s="12">
        <v>52.112000000000002</v>
      </c>
      <c r="Y3" s="12">
        <v>53</v>
      </c>
      <c r="Z3" s="12">
        <v>45.771999999999998</v>
      </c>
      <c r="AA3" s="12">
        <v>52.527999999999999</v>
      </c>
      <c r="AB3" s="12">
        <v>46.15</v>
      </c>
      <c r="AC3" s="12">
        <v>52.874000000000002</v>
      </c>
      <c r="AD3" s="12">
        <v>43.573</v>
      </c>
      <c r="AE3" s="12">
        <v>51.98</v>
      </c>
      <c r="AF3" s="12">
        <v>42.427999999999997</v>
      </c>
      <c r="AG3" s="12"/>
      <c r="AH3" s="12"/>
      <c r="AI3" s="12"/>
    </row>
    <row r="4" spans="1:40" s="6" customFormat="1" x14ac:dyDescent="0.25">
      <c r="A4" s="13" t="s">
        <v>4</v>
      </c>
      <c r="B4" s="12">
        <f>'Mai15'!AG4</f>
        <v>325.2</v>
      </c>
      <c r="C4" s="6">
        <f t="shared" ref="C4:H4" si="0">SUM(C54:C57)</f>
        <v>307.3</v>
      </c>
      <c r="D4" s="6">
        <f t="shared" si="0"/>
        <v>353.20000000000005</v>
      </c>
      <c r="E4" s="6">
        <f t="shared" si="0"/>
        <v>353.90000000000003</v>
      </c>
      <c r="F4" s="6">
        <f t="shared" si="0"/>
        <v>352.7</v>
      </c>
      <c r="G4" s="6">
        <f t="shared" si="0"/>
        <v>310.10000000000002</v>
      </c>
      <c r="H4" s="6">
        <f t="shared" si="0"/>
        <v>333.4</v>
      </c>
      <c r="I4" s="6">
        <f t="shared" ref="I4:N4" si="1">SUM(I54:I57)</f>
        <v>281.8</v>
      </c>
      <c r="J4" s="6">
        <f t="shared" si="1"/>
        <v>249.7</v>
      </c>
      <c r="K4" s="6">
        <f t="shared" si="1"/>
        <v>176.7</v>
      </c>
      <c r="L4" s="6">
        <f t="shared" si="1"/>
        <v>255.70000000000002</v>
      </c>
      <c r="M4" s="6">
        <f t="shared" si="1"/>
        <v>304.79999999999995</v>
      </c>
      <c r="N4" s="6">
        <f t="shared" si="1"/>
        <v>274.8</v>
      </c>
      <c r="O4" s="6">
        <f t="shared" ref="O4:T4" si="2">SUM(O54:O57)</f>
        <v>331.90000000000003</v>
      </c>
      <c r="P4" s="6">
        <f t="shared" si="2"/>
        <v>198</v>
      </c>
      <c r="Q4" s="6">
        <f t="shared" si="2"/>
        <v>163.80000000000001</v>
      </c>
      <c r="R4" s="6">
        <f t="shared" si="2"/>
        <v>231.1</v>
      </c>
      <c r="S4" s="6">
        <f t="shared" si="2"/>
        <v>326.29999999999995</v>
      </c>
      <c r="T4" s="6">
        <f t="shared" si="2"/>
        <v>194.79999999999998</v>
      </c>
      <c r="U4" s="6">
        <f t="shared" ref="U4:Z4" si="3">SUM(U54:U57)</f>
        <v>347.7</v>
      </c>
      <c r="V4" s="6">
        <f t="shared" si="3"/>
        <v>209.5</v>
      </c>
      <c r="W4" s="6">
        <f t="shared" si="3"/>
        <v>194.39999999999998</v>
      </c>
      <c r="X4" s="6">
        <f t="shared" si="3"/>
        <v>243.49999999999997</v>
      </c>
      <c r="Y4" s="6">
        <f t="shared" si="3"/>
        <v>294.39999999999998</v>
      </c>
      <c r="Z4" s="6">
        <f t="shared" si="3"/>
        <v>382.59999999999997</v>
      </c>
      <c r="AA4" s="6">
        <f t="shared" ref="AA4:AF4" si="4">SUM(AA54:AA57)</f>
        <v>351.4</v>
      </c>
      <c r="AB4" s="6">
        <f t="shared" si="4"/>
        <v>341.8</v>
      </c>
      <c r="AC4" s="6">
        <f t="shared" si="4"/>
        <v>305.10000000000002</v>
      </c>
      <c r="AD4" s="6">
        <f t="shared" si="4"/>
        <v>366.09999999999997</v>
      </c>
      <c r="AE4" s="6">
        <f t="shared" si="4"/>
        <v>335</v>
      </c>
      <c r="AF4" s="6">
        <f t="shared" si="4"/>
        <v>354.3</v>
      </c>
      <c r="AI4" s="9">
        <f>SUM(C4:AG4)</f>
        <v>8725.7999999999993</v>
      </c>
      <c r="AJ4" s="14">
        <f>AVERAGE(C4:AG4)</f>
        <v>290.85999999999996</v>
      </c>
      <c r="AK4" s="15"/>
    </row>
    <row r="5" spans="1:40" x14ac:dyDescent="0.25">
      <c r="A5" s="11" t="s">
        <v>29</v>
      </c>
      <c r="B5" s="10">
        <f>'Mai15'!AG5</f>
        <v>104925</v>
      </c>
      <c r="C5" s="10">
        <v>105233</v>
      </c>
      <c r="D5" s="10">
        <v>105587</v>
      </c>
      <c r="E5" s="10">
        <v>105940</v>
      </c>
      <c r="F5" s="10">
        <v>106293</v>
      </c>
      <c r="G5" s="10">
        <v>106603</v>
      </c>
      <c r="H5" s="10">
        <v>106937</v>
      </c>
      <c r="I5" s="10">
        <v>107219</v>
      </c>
      <c r="J5" s="10">
        <v>107470</v>
      </c>
      <c r="K5" s="10">
        <v>107647</v>
      </c>
      <c r="L5" s="10">
        <v>107902</v>
      </c>
      <c r="M5" s="10">
        <v>108207</v>
      </c>
      <c r="N5" s="10">
        <v>108481</v>
      </c>
      <c r="O5" s="10">
        <v>108813</v>
      </c>
      <c r="P5" s="10">
        <v>109012</v>
      </c>
      <c r="Q5" s="10">
        <v>109176</v>
      </c>
      <c r="R5" s="10">
        <v>109407</v>
      </c>
      <c r="S5" s="10">
        <v>109734</v>
      </c>
      <c r="T5" s="10">
        <v>109928</v>
      </c>
      <c r="U5" s="10">
        <v>110277</v>
      </c>
      <c r="V5" s="10">
        <v>110486</v>
      </c>
      <c r="W5" s="10">
        <v>110681</v>
      </c>
      <c r="X5" s="10">
        <v>110924</v>
      </c>
      <c r="Y5" s="10">
        <v>111220</v>
      </c>
      <c r="Z5" s="10">
        <v>111602</v>
      </c>
      <c r="AA5" s="10">
        <v>111954</v>
      </c>
      <c r="AB5" s="10">
        <v>112296</v>
      </c>
      <c r="AC5" s="10">
        <v>112601</v>
      </c>
      <c r="AD5" s="10">
        <v>112968</v>
      </c>
      <c r="AE5" s="10">
        <v>113303</v>
      </c>
      <c r="AF5" s="10">
        <v>113658</v>
      </c>
      <c r="AG5" s="10"/>
      <c r="AI5" s="10">
        <f>MAX(C5:AG5)-B5</f>
        <v>8733</v>
      </c>
    </row>
    <row r="6" spans="1:40" s="19" customFormat="1" x14ac:dyDescent="0.25">
      <c r="A6" s="11" t="s">
        <v>27</v>
      </c>
      <c r="B6" s="10">
        <f>'Mai15'!AG6</f>
        <v>89825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>
        <f>SUM(AI54:AI56)</f>
        <v>97267</v>
      </c>
      <c r="AG6" s="24"/>
      <c r="AI6" s="10">
        <f>MAX(C6:AG6)-B6</f>
        <v>7442</v>
      </c>
      <c r="AJ6" s="20"/>
    </row>
    <row r="7" spans="1:40" x14ac:dyDescent="0.25">
      <c r="A7" s="18" t="s">
        <v>37</v>
      </c>
      <c r="B7" s="10">
        <f>'Mai15'!AG7</f>
        <v>15100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>
        <f>AI57</f>
        <v>16391</v>
      </c>
      <c r="AG7" s="10"/>
      <c r="AI7" s="10">
        <f>MAX(C7:AG7)-B7</f>
        <v>1291</v>
      </c>
      <c r="AJ7" s="16"/>
    </row>
    <row r="8" spans="1:40" x14ac:dyDescent="0.25">
      <c r="B8" s="29"/>
      <c r="O8" s="10"/>
      <c r="AG8" s="10"/>
      <c r="AI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90.4</v>
      </c>
      <c r="D54" s="12">
        <v>105.1</v>
      </c>
      <c r="E54" s="12">
        <v>103</v>
      </c>
      <c r="F54" s="12">
        <v>102.6</v>
      </c>
      <c r="G54" s="12">
        <v>88.7</v>
      </c>
      <c r="H54" s="12">
        <v>94.8</v>
      </c>
      <c r="I54" s="12">
        <v>78.2</v>
      </c>
      <c r="J54" s="12">
        <v>71.5</v>
      </c>
      <c r="K54" s="12">
        <v>51.1</v>
      </c>
      <c r="L54" s="12">
        <v>78.2</v>
      </c>
      <c r="M54" s="12">
        <v>90.3</v>
      </c>
      <c r="N54" s="12">
        <v>78.2</v>
      </c>
      <c r="O54" s="12">
        <v>97.8</v>
      </c>
      <c r="P54" s="12">
        <v>55.4</v>
      </c>
      <c r="Q54" s="12">
        <v>48</v>
      </c>
      <c r="R54" s="12">
        <v>66</v>
      </c>
      <c r="S54" s="12">
        <v>94.8</v>
      </c>
      <c r="T54" s="12">
        <v>54.7</v>
      </c>
      <c r="U54" s="12">
        <v>101.2</v>
      </c>
      <c r="V54" s="12">
        <v>61.5</v>
      </c>
      <c r="W54" s="12">
        <v>57.2</v>
      </c>
      <c r="X54" s="12">
        <v>68.8</v>
      </c>
      <c r="Y54" s="12">
        <v>85.6</v>
      </c>
      <c r="Z54" s="12">
        <v>111.7</v>
      </c>
      <c r="AA54" s="12">
        <v>103.5</v>
      </c>
      <c r="AB54" s="12">
        <v>99.1</v>
      </c>
      <c r="AC54" s="12">
        <v>90.3</v>
      </c>
      <c r="AD54" s="12">
        <v>106.8</v>
      </c>
      <c r="AE54" s="12">
        <v>99.3</v>
      </c>
      <c r="AF54" s="12">
        <v>103.3</v>
      </c>
      <c r="AG54" s="12"/>
      <c r="AH54" s="12"/>
      <c r="AI54" s="10">
        <v>33387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87.5</v>
      </c>
      <c r="D55" s="12">
        <v>102.2</v>
      </c>
      <c r="E55" s="12">
        <v>101</v>
      </c>
      <c r="F55" s="12">
        <v>101</v>
      </c>
      <c r="G55" s="12">
        <v>88.3</v>
      </c>
      <c r="H55" s="12">
        <v>95.1</v>
      </c>
      <c r="I55" s="12">
        <v>78.3</v>
      </c>
      <c r="J55" s="12">
        <v>69.2</v>
      </c>
      <c r="K55" s="12">
        <v>50.6</v>
      </c>
      <c r="L55" s="12">
        <v>75.3</v>
      </c>
      <c r="M55" s="12">
        <v>87.6</v>
      </c>
      <c r="N55" s="12">
        <v>77.7</v>
      </c>
      <c r="O55" s="12">
        <v>95.8</v>
      </c>
      <c r="P55" s="12">
        <v>54.9</v>
      </c>
      <c r="Q55" s="12">
        <v>47.1</v>
      </c>
      <c r="R55" s="12">
        <v>65.7</v>
      </c>
      <c r="S55" s="12">
        <v>93.4</v>
      </c>
      <c r="T55" s="12">
        <v>54.3</v>
      </c>
      <c r="U55" s="12">
        <v>99.9</v>
      </c>
      <c r="V55" s="12">
        <v>60.7</v>
      </c>
      <c r="W55" s="12">
        <v>56.5</v>
      </c>
      <c r="X55" s="12">
        <v>68.099999999999994</v>
      </c>
      <c r="Y55" s="12">
        <v>85.1</v>
      </c>
      <c r="Z55" s="12">
        <v>109.2</v>
      </c>
      <c r="AA55" s="12">
        <v>100.8</v>
      </c>
      <c r="AB55" s="12">
        <v>97.1</v>
      </c>
      <c r="AC55" s="12">
        <v>88.7</v>
      </c>
      <c r="AD55" s="12">
        <v>104.6</v>
      </c>
      <c r="AE55" s="12">
        <v>97.3</v>
      </c>
      <c r="AF55" s="12">
        <v>101.1</v>
      </c>
      <c r="AG55" s="12"/>
      <c r="AH55" s="12"/>
      <c r="AI55" s="10">
        <v>32754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82.3</v>
      </c>
      <c r="D56" s="12">
        <v>96.9</v>
      </c>
      <c r="E56" s="12">
        <v>96.3</v>
      </c>
      <c r="F56" s="12">
        <v>96.1</v>
      </c>
      <c r="G56" s="12">
        <v>84.8</v>
      </c>
      <c r="H56" s="12">
        <v>92</v>
      </c>
      <c r="I56" s="12">
        <v>79.3</v>
      </c>
      <c r="J56" s="12">
        <v>68.8</v>
      </c>
      <c r="K56" s="12">
        <v>50</v>
      </c>
      <c r="L56" s="12">
        <v>70.3</v>
      </c>
      <c r="M56" s="12">
        <v>83.5</v>
      </c>
      <c r="N56" s="12">
        <v>75.7</v>
      </c>
      <c r="O56" s="12">
        <v>91.5</v>
      </c>
      <c r="P56" s="12">
        <v>54.4</v>
      </c>
      <c r="Q56" s="12">
        <v>46.2</v>
      </c>
      <c r="R56" s="12">
        <v>65.400000000000006</v>
      </c>
      <c r="S56" s="12">
        <v>89.1</v>
      </c>
      <c r="T56" s="12">
        <v>53.7</v>
      </c>
      <c r="U56" s="12">
        <v>97.2</v>
      </c>
      <c r="V56" s="12">
        <v>58.9</v>
      </c>
      <c r="W56" s="12">
        <v>54.5</v>
      </c>
      <c r="X56" s="12">
        <v>67.2</v>
      </c>
      <c r="Y56" s="12">
        <v>83.9</v>
      </c>
      <c r="Z56" s="12">
        <v>105</v>
      </c>
      <c r="AA56" s="12">
        <v>95.6</v>
      </c>
      <c r="AB56" s="12">
        <v>93.5</v>
      </c>
      <c r="AC56" s="12">
        <v>84</v>
      </c>
      <c r="AD56" s="12">
        <v>100.5</v>
      </c>
      <c r="AE56" s="12">
        <v>92.3</v>
      </c>
      <c r="AF56" s="12">
        <v>97.1</v>
      </c>
      <c r="AG56" s="12"/>
      <c r="AH56" s="12"/>
      <c r="AI56" s="10">
        <v>31126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47.1</v>
      </c>
      <c r="D57" s="12">
        <v>49</v>
      </c>
      <c r="E57" s="12">
        <v>53.6</v>
      </c>
      <c r="F57" s="12">
        <v>53</v>
      </c>
      <c r="G57" s="12">
        <v>48.3</v>
      </c>
      <c r="H57" s="12">
        <v>51.5</v>
      </c>
      <c r="I57" s="12">
        <v>46</v>
      </c>
      <c r="J57" s="12">
        <v>40.200000000000003</v>
      </c>
      <c r="K57" s="12">
        <v>25</v>
      </c>
      <c r="L57" s="12">
        <v>31.9</v>
      </c>
      <c r="M57" s="12">
        <v>43.4</v>
      </c>
      <c r="N57" s="12">
        <v>43.2</v>
      </c>
      <c r="O57" s="12">
        <v>46.8</v>
      </c>
      <c r="P57" s="12">
        <v>33.299999999999997</v>
      </c>
      <c r="Q57" s="12">
        <v>22.5</v>
      </c>
      <c r="R57" s="12">
        <v>34</v>
      </c>
      <c r="S57" s="12">
        <v>49</v>
      </c>
      <c r="T57" s="12">
        <v>32.1</v>
      </c>
      <c r="U57" s="12">
        <v>49.4</v>
      </c>
      <c r="V57" s="12">
        <v>28.4</v>
      </c>
      <c r="W57" s="12">
        <v>26.2</v>
      </c>
      <c r="X57" s="12">
        <v>39.4</v>
      </c>
      <c r="Y57" s="12">
        <v>39.799999999999997</v>
      </c>
      <c r="Z57" s="12">
        <v>56.7</v>
      </c>
      <c r="AA57" s="12">
        <v>51.5</v>
      </c>
      <c r="AB57" s="12">
        <v>52.1</v>
      </c>
      <c r="AC57" s="12">
        <v>42.1</v>
      </c>
      <c r="AD57" s="12">
        <v>54.2</v>
      </c>
      <c r="AE57" s="12">
        <v>46.1</v>
      </c>
      <c r="AF57" s="12">
        <v>52.8</v>
      </c>
      <c r="AG57" s="12"/>
      <c r="AH57" s="12"/>
      <c r="AI57" s="10">
        <v>16391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502" priority="1" stopIfTrue="1" operator="greaterThan">
      <formula>300</formula>
    </cfRule>
    <cfRule type="cellIs" dxfId="4501" priority="2" stopIfTrue="1" operator="between">
      <formula>150</formula>
      <formula>250</formula>
    </cfRule>
    <cfRule type="cellIs" dxfId="450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zoomScaleNormal="100" workbookViewId="0"/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43</v>
      </c>
      <c r="C3" s="12">
        <v>37.4</v>
      </c>
      <c r="D3" s="12">
        <v>46.2</v>
      </c>
      <c r="E3" s="12">
        <v>33.4</v>
      </c>
      <c r="F3" s="12">
        <v>33.9</v>
      </c>
      <c r="G3" s="12">
        <v>33.4</v>
      </c>
      <c r="H3" s="12">
        <v>33</v>
      </c>
      <c r="I3" s="12">
        <v>33.1</v>
      </c>
      <c r="J3" s="12">
        <v>33.1</v>
      </c>
      <c r="K3" s="12">
        <v>36.1</v>
      </c>
      <c r="L3" s="12">
        <v>46.5</v>
      </c>
      <c r="M3" s="12">
        <v>46.4</v>
      </c>
      <c r="N3" s="12">
        <v>27.3</v>
      </c>
      <c r="O3" s="12">
        <v>48.3</v>
      </c>
      <c r="P3" s="12">
        <v>44.8</v>
      </c>
      <c r="Q3" s="12">
        <v>9.8000000000000007</v>
      </c>
      <c r="R3" s="12">
        <v>17.600000000000001</v>
      </c>
      <c r="S3" s="12">
        <v>50</v>
      </c>
      <c r="T3" s="12">
        <v>36.9</v>
      </c>
      <c r="U3" s="12">
        <v>36.4</v>
      </c>
      <c r="V3" s="12">
        <v>36</v>
      </c>
      <c r="W3" s="12">
        <v>36.5</v>
      </c>
      <c r="X3" s="12">
        <v>49.9</v>
      </c>
      <c r="Y3" s="12">
        <v>50.4</v>
      </c>
      <c r="Z3" s="12">
        <v>47.5</v>
      </c>
      <c r="AA3" s="12">
        <v>43.7</v>
      </c>
      <c r="AB3" s="12">
        <v>33.799999999999997</v>
      </c>
      <c r="AC3" s="12">
        <v>52.3</v>
      </c>
      <c r="AD3" s="12">
        <v>52.3</v>
      </c>
      <c r="AE3" s="12">
        <v>22.3</v>
      </c>
      <c r="AF3" s="12">
        <v>47.8</v>
      </c>
      <c r="AG3" s="12">
        <v>48.5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159.30000000000001</v>
      </c>
      <c r="C4" s="28">
        <f t="shared" ref="C4:AG4" si="1">SUM(C54:C57)</f>
        <v>95.100000000000009</v>
      </c>
      <c r="D4" s="28">
        <f t="shared" si="1"/>
        <v>155.00000000000003</v>
      </c>
      <c r="E4" s="28">
        <f t="shared" si="1"/>
        <v>202</v>
      </c>
      <c r="F4" s="28">
        <f t="shared" si="1"/>
        <v>193.70000000000002</v>
      </c>
      <c r="G4" s="28">
        <f t="shared" si="1"/>
        <v>201.39999999999998</v>
      </c>
      <c r="H4" s="28">
        <f t="shared" si="1"/>
        <v>193.99999999999997</v>
      </c>
      <c r="I4" s="28">
        <f t="shared" si="1"/>
        <v>198.59999999999997</v>
      </c>
      <c r="J4" s="28">
        <f t="shared" si="1"/>
        <v>200.79999999999998</v>
      </c>
      <c r="K4" s="28">
        <f t="shared" si="1"/>
        <v>186.39999999999998</v>
      </c>
      <c r="L4" s="28">
        <f t="shared" si="1"/>
        <v>167.7</v>
      </c>
      <c r="M4" s="28">
        <f t="shared" si="1"/>
        <v>149.9</v>
      </c>
      <c r="N4" s="28">
        <f t="shared" si="1"/>
        <v>50.199999999999996</v>
      </c>
      <c r="O4" s="28">
        <f t="shared" si="1"/>
        <v>163</v>
      </c>
      <c r="P4" s="28">
        <f t="shared" si="1"/>
        <v>100.3</v>
      </c>
      <c r="Q4" s="28">
        <f t="shared" si="1"/>
        <v>51.1</v>
      </c>
      <c r="R4" s="28">
        <f t="shared" si="1"/>
        <v>60.9</v>
      </c>
      <c r="S4" s="28">
        <f t="shared" si="1"/>
        <v>115.6</v>
      </c>
      <c r="T4" s="28">
        <f t="shared" si="1"/>
        <v>238.8</v>
      </c>
      <c r="U4" s="28">
        <f t="shared" si="1"/>
        <v>234.10000000000002</v>
      </c>
      <c r="V4" s="28">
        <f t="shared" si="1"/>
        <v>212.3</v>
      </c>
      <c r="W4" s="28">
        <f t="shared" si="1"/>
        <v>161.9</v>
      </c>
      <c r="X4" s="28">
        <f t="shared" si="1"/>
        <v>180.1</v>
      </c>
      <c r="Y4" s="28">
        <f t="shared" si="1"/>
        <v>140</v>
      </c>
      <c r="Z4" s="28">
        <f t="shared" si="1"/>
        <v>175.3</v>
      </c>
      <c r="AA4" s="28">
        <f t="shared" si="1"/>
        <v>125.99999999999999</v>
      </c>
      <c r="AB4" s="28">
        <f t="shared" si="1"/>
        <v>68.8</v>
      </c>
      <c r="AC4" s="28">
        <f t="shared" si="1"/>
        <v>135.80000000000001</v>
      </c>
      <c r="AD4" s="28">
        <f t="shared" si="1"/>
        <v>130.5</v>
      </c>
      <c r="AE4" s="28">
        <f t="shared" si="1"/>
        <v>49.699999999999996</v>
      </c>
      <c r="AF4" s="28">
        <f t="shared" si="1"/>
        <v>224.39999999999998</v>
      </c>
      <c r="AG4" s="28">
        <f t="shared" si="1"/>
        <v>248.5</v>
      </c>
      <c r="AI4" s="9">
        <f>SUM(C4:AG4)</f>
        <v>4811.9000000000005</v>
      </c>
      <c r="AJ4" s="14">
        <f>AVERAGE(C4:AG4)</f>
        <v>155.22258064516132</v>
      </c>
      <c r="AK4" s="15"/>
    </row>
    <row r="5" spans="1:40" x14ac:dyDescent="0.25">
      <c r="A5" s="11" t="s">
        <v>29</v>
      </c>
      <c r="B5" s="10">
        <f t="shared" ref="B5" si="2">$A53+B6</f>
        <v>678236</v>
      </c>
      <c r="C5" s="10">
        <f t="shared" ref="C5:AG5" si="3">$A53+C6</f>
        <v>678331</v>
      </c>
      <c r="D5" s="10">
        <f t="shared" si="3"/>
        <v>678486</v>
      </c>
      <c r="E5" s="10">
        <f t="shared" si="3"/>
        <v>678688</v>
      </c>
      <c r="F5" s="10">
        <f t="shared" si="3"/>
        <v>678882</v>
      </c>
      <c r="G5" s="10">
        <f t="shared" si="3"/>
        <v>679082</v>
      </c>
      <c r="H5" s="10">
        <f t="shared" si="3"/>
        <v>679278</v>
      </c>
      <c r="I5" s="10">
        <f t="shared" si="3"/>
        <v>679476</v>
      </c>
      <c r="J5" s="10">
        <f t="shared" si="3"/>
        <v>679677</v>
      </c>
      <c r="K5" s="10">
        <f t="shared" si="3"/>
        <v>679863</v>
      </c>
      <c r="L5" s="10">
        <f t="shared" si="3"/>
        <v>680032</v>
      </c>
      <c r="M5" s="10">
        <f t="shared" si="3"/>
        <v>680181</v>
      </c>
      <c r="N5" s="10">
        <f t="shared" si="3"/>
        <v>680232</v>
      </c>
      <c r="O5" s="10">
        <f t="shared" si="3"/>
        <v>680394</v>
      </c>
      <c r="P5" s="10">
        <f t="shared" si="3"/>
        <v>680495</v>
      </c>
      <c r="Q5" s="10">
        <f t="shared" si="3"/>
        <v>680546</v>
      </c>
      <c r="R5" s="10">
        <f t="shared" si="3"/>
        <v>680607</v>
      </c>
      <c r="S5" s="10">
        <f t="shared" si="3"/>
        <v>680722</v>
      </c>
      <c r="T5" s="10">
        <f t="shared" si="3"/>
        <v>680962</v>
      </c>
      <c r="U5" s="10">
        <f t="shared" si="3"/>
        <v>681196</v>
      </c>
      <c r="V5" s="10">
        <f t="shared" si="3"/>
        <v>681408</v>
      </c>
      <c r="W5" s="10">
        <f t="shared" si="3"/>
        <v>681571</v>
      </c>
      <c r="X5" s="10">
        <f t="shared" si="3"/>
        <v>681751</v>
      </c>
      <c r="Y5" s="10">
        <f t="shared" si="3"/>
        <v>681891</v>
      </c>
      <c r="Z5" s="10">
        <f t="shared" si="3"/>
        <v>682066</v>
      </c>
      <c r="AA5" s="10">
        <f t="shared" si="3"/>
        <v>682192</v>
      </c>
      <c r="AB5" s="10">
        <f t="shared" si="3"/>
        <v>682261</v>
      </c>
      <c r="AC5" s="10">
        <f t="shared" si="3"/>
        <v>682398</v>
      </c>
      <c r="AD5" s="10">
        <f t="shared" si="3"/>
        <v>682528</v>
      </c>
      <c r="AE5" s="10">
        <f t="shared" si="3"/>
        <v>682578</v>
      </c>
      <c r="AF5" s="10">
        <f t="shared" si="3"/>
        <v>682802</v>
      </c>
      <c r="AG5" s="10">
        <f t="shared" si="3"/>
        <v>683052</v>
      </c>
      <c r="AI5" s="10"/>
    </row>
    <row r="6" spans="1:40" s="19" customFormat="1" x14ac:dyDescent="0.25">
      <c r="B6" s="30">
        <v>636561</v>
      </c>
      <c r="C6" s="24">
        <v>636656</v>
      </c>
      <c r="D6" s="24">
        <v>636811</v>
      </c>
      <c r="E6" s="24">
        <v>637013</v>
      </c>
      <c r="F6" s="24">
        <v>637207</v>
      </c>
      <c r="G6" s="24">
        <v>637407</v>
      </c>
      <c r="H6" s="24">
        <v>637603</v>
      </c>
      <c r="I6" s="24">
        <v>637801</v>
      </c>
      <c r="J6" s="24">
        <v>638002</v>
      </c>
      <c r="K6" s="24">
        <v>638188</v>
      </c>
      <c r="L6" s="24">
        <v>638357</v>
      </c>
      <c r="M6" s="24">
        <v>638506</v>
      </c>
      <c r="N6" s="24">
        <v>638557</v>
      </c>
      <c r="O6" s="24">
        <v>638719</v>
      </c>
      <c r="P6" s="24">
        <v>638820</v>
      </c>
      <c r="Q6" s="24">
        <v>638871</v>
      </c>
      <c r="R6" s="24">
        <v>638932</v>
      </c>
      <c r="S6" s="24">
        <v>639047</v>
      </c>
      <c r="T6" s="24">
        <v>639287</v>
      </c>
      <c r="U6" s="24">
        <v>639521</v>
      </c>
      <c r="V6" s="24">
        <v>639733</v>
      </c>
      <c r="W6" s="24">
        <v>639896</v>
      </c>
      <c r="X6" s="24">
        <v>640076</v>
      </c>
      <c r="Y6" s="24">
        <v>640216</v>
      </c>
      <c r="Z6" s="24">
        <v>640391</v>
      </c>
      <c r="AA6" s="24">
        <v>640517</v>
      </c>
      <c r="AB6" s="30">
        <v>640586</v>
      </c>
      <c r="AC6" s="30">
        <v>640723</v>
      </c>
      <c r="AD6" s="30">
        <v>640853</v>
      </c>
      <c r="AE6" s="24">
        <v>640903</v>
      </c>
      <c r="AF6" s="24">
        <v>641127</v>
      </c>
      <c r="AG6" s="24">
        <v>641377</v>
      </c>
      <c r="AI6" s="10">
        <f>MAX(C6:AG6)-B6</f>
        <v>4816</v>
      </c>
      <c r="AJ6" s="20"/>
    </row>
    <row r="7" spans="1:40" x14ac:dyDescent="0.25">
      <c r="B7" s="31"/>
      <c r="C7" s="31">
        <f>SUM($C4:C4) - (C6-$B6)</f>
        <v>0.10000000000000853</v>
      </c>
      <c r="D7" s="31">
        <f>SUM($C4:D4) - (D6-$B6)</f>
        <v>0.10000000000002274</v>
      </c>
      <c r="E7" s="31">
        <f>SUM($C4:E4) - (E6-$B6)</f>
        <v>0.10000000000002274</v>
      </c>
      <c r="F7" s="31">
        <f>SUM($C4:F4) - (F6-$B6)</f>
        <v>-0.19999999999993179</v>
      </c>
      <c r="G7" s="31">
        <f>SUM($C4:G4) - (G6-$B6)</f>
        <v>1.2000000000000455</v>
      </c>
      <c r="H7" s="31">
        <f>SUM($C4:H4) - (H6-$B6)</f>
        <v>-0.79999999999995453</v>
      </c>
      <c r="I7" s="31">
        <f>SUM($C4:I4) - (I6-$B6)</f>
        <v>-0.20000000000004547</v>
      </c>
      <c r="J7" s="31">
        <f>SUM($C4:J4) - (J6-$B6)</f>
        <v>-0.40000000000009095</v>
      </c>
      <c r="K7" s="31">
        <f>SUM($C4:K4) - (K6-$B6)</f>
        <v>0</v>
      </c>
      <c r="L7" s="31">
        <f>SUM($C4:L4) - (L6-$B6)</f>
        <v>-1.2999999999999545</v>
      </c>
      <c r="M7" s="31">
        <f>SUM($C4:M4) - (M6-$B6)</f>
        <v>-0.39999999999986358</v>
      </c>
      <c r="N7" s="31">
        <f>SUM($C4:N4) - (N6-$B6)</f>
        <v>-1.1999999999998181</v>
      </c>
      <c r="O7" s="31">
        <f>SUM($C4:O4) - (O6-$B6)</f>
        <v>-0.1999999999998181</v>
      </c>
      <c r="P7" s="31">
        <f>SUM($C4:P4) - (P6-$B6)</f>
        <v>-0.8999999999996362</v>
      </c>
      <c r="Q7" s="31">
        <f>SUM($C4:Q4) - (Q6-$B6)</f>
        <v>-0.79999999999972715</v>
      </c>
      <c r="R7" s="31">
        <f>SUM($C4:R4) - (R6-$B6)</f>
        <v>-0.8999999999996362</v>
      </c>
      <c r="S7" s="31">
        <f>SUM($C4:S4) - (S6-$B6)</f>
        <v>-0.29999999999972715</v>
      </c>
      <c r="T7" s="31">
        <f>SUM($C4:T4) - (T6-$B6)</f>
        <v>-1.4999999999995453</v>
      </c>
      <c r="U7" s="31">
        <f>SUM($C4:U4) - (U6-$B6)</f>
        <v>-1.3999999999996362</v>
      </c>
      <c r="V7" s="31">
        <f>SUM($C4:V4) - (V6-$B6)</f>
        <v>-1.0999999999994543</v>
      </c>
      <c r="W7" s="31">
        <f>SUM($C4:W4) - (W6-$B6)</f>
        <v>-2.1999999999993634</v>
      </c>
      <c r="X7" s="31">
        <f>SUM($C4:X4) - (X6-$B6)</f>
        <v>-2.0999999999994543</v>
      </c>
      <c r="Y7" s="31">
        <f>SUM($C4:Y4) - (Y6-$B6)</f>
        <v>-2.0999999999994543</v>
      </c>
      <c r="Z7" s="31">
        <f>SUM($C4:Z4) - (Z6-$B6)</f>
        <v>-1.7999999999992724</v>
      </c>
      <c r="AA7" s="31">
        <f>SUM($C4:AA4) - (AA6-$B6)</f>
        <v>-1.7999999999992724</v>
      </c>
      <c r="AB7" s="31">
        <f>SUM($C4:AB4) - (AB6-$B6)</f>
        <v>-1.9999999999990905</v>
      </c>
      <c r="AC7" s="31">
        <f>SUM($C4:AC4) - (AC6-$B6)</f>
        <v>-3.1999999999989086</v>
      </c>
      <c r="AD7" s="31">
        <f>SUM($C4:AD4) - (AD6-$B6)</f>
        <v>-2.6999999999989086</v>
      </c>
      <c r="AE7" s="31">
        <f>SUM($C4:AE4) - (AE6-$B6)</f>
        <v>-2.9999999999990905</v>
      </c>
      <c r="AF7" s="31">
        <f>SUM($C4:AF4) - (AF6-$B6)</f>
        <v>-2.5999999999994543</v>
      </c>
      <c r="AG7" s="31">
        <f>SUM($C4:AG4) - (AG6-$B6)</f>
        <v>-4.0999999999994543</v>
      </c>
      <c r="AI7" s="10"/>
      <c r="AJ7" s="16"/>
    </row>
    <row r="8" spans="1:40" x14ac:dyDescent="0.25">
      <c r="A8" s="11" t="s">
        <v>27</v>
      </c>
      <c r="B8">
        <v>580218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SUM(AK54:AK56)+A53</f>
        <v>584301</v>
      </c>
      <c r="AI8" s="10">
        <f>MAX(C8:AG8)-B8</f>
        <v>4083</v>
      </c>
    </row>
    <row r="9" spans="1:40" x14ac:dyDescent="0.25">
      <c r="A9" s="18" t="s">
        <v>37</v>
      </c>
      <c r="B9">
        <v>98018</v>
      </c>
      <c r="AG9" s="10">
        <f>AK57</f>
        <v>98752</v>
      </c>
      <c r="AI9" s="10">
        <f>MAX(C9:AG9)-B9</f>
        <v>734</v>
      </c>
    </row>
    <row r="10" spans="1:40" x14ac:dyDescent="0.25">
      <c r="AI10" s="10">
        <f>SUM(AI8:AI9)</f>
        <v>4817</v>
      </c>
    </row>
    <row r="11" spans="1:40" x14ac:dyDescent="0.25">
      <c r="AI11" s="10"/>
    </row>
    <row r="53" spans="1:41" x14ac:dyDescent="0.25">
      <c r="A53">
        <v>41675</v>
      </c>
      <c r="AK53" t="s">
        <v>38</v>
      </c>
    </row>
    <row r="54" spans="1:41" x14ac:dyDescent="0.25">
      <c r="A54" s="11" t="s">
        <v>22</v>
      </c>
      <c r="B54" s="12">
        <v>43.1</v>
      </c>
      <c r="C54" s="12">
        <v>25</v>
      </c>
      <c r="D54" s="12">
        <v>45.1</v>
      </c>
      <c r="E54" s="12">
        <v>57.2</v>
      </c>
      <c r="F54" s="12">
        <v>53.8</v>
      </c>
      <c r="G54" s="12">
        <v>56.8</v>
      </c>
      <c r="H54" s="12">
        <v>53.4</v>
      </c>
      <c r="I54" s="12">
        <v>55.4</v>
      </c>
      <c r="J54" s="12">
        <v>56</v>
      </c>
      <c r="K54" s="12">
        <v>51.2</v>
      </c>
      <c r="L54" s="12">
        <v>49.2</v>
      </c>
      <c r="M54" s="12">
        <v>40.5</v>
      </c>
      <c r="N54" s="12">
        <v>12.7</v>
      </c>
      <c r="O54" s="12">
        <v>45</v>
      </c>
      <c r="P54" s="12">
        <v>26.5</v>
      </c>
      <c r="Q54" s="12">
        <v>12.9</v>
      </c>
      <c r="R54" s="12">
        <v>15.8</v>
      </c>
      <c r="S54" s="12">
        <v>31.1</v>
      </c>
      <c r="T54" s="12">
        <v>67.2</v>
      </c>
      <c r="U54" s="12">
        <v>65.5</v>
      </c>
      <c r="V54" s="12">
        <v>57.2</v>
      </c>
      <c r="W54" s="12">
        <v>44</v>
      </c>
      <c r="X54" s="12">
        <v>49.7</v>
      </c>
      <c r="Y54" s="12">
        <v>38.4</v>
      </c>
      <c r="Z54" s="12">
        <v>49.2</v>
      </c>
      <c r="AA54" s="12">
        <v>34</v>
      </c>
      <c r="AB54" s="12">
        <v>17.600000000000001</v>
      </c>
      <c r="AC54" s="12">
        <v>35.9</v>
      </c>
      <c r="AD54" s="12">
        <v>35.5</v>
      </c>
      <c r="AE54" s="12">
        <v>12.6</v>
      </c>
      <c r="AF54" s="12">
        <v>59.3</v>
      </c>
      <c r="AG54" s="12">
        <v>70.3</v>
      </c>
      <c r="AH54" s="12"/>
      <c r="AI54" s="10">
        <f t="shared" ref="AI54:AI56" si="4">SUM(C54:AG54)</f>
        <v>1323.9999999999998</v>
      </c>
      <c r="AJ54" s="12"/>
      <c r="AK54" s="10">
        <v>158322</v>
      </c>
      <c r="AL54" s="12"/>
      <c r="AM54" s="12"/>
      <c r="AN54" s="12"/>
      <c r="AO54" s="12"/>
    </row>
    <row r="55" spans="1:41" x14ac:dyDescent="0.25">
      <c r="A55" s="11" t="s">
        <v>23</v>
      </c>
      <c r="B55" s="12">
        <v>46.6</v>
      </c>
      <c r="C55" s="12">
        <v>28</v>
      </c>
      <c r="D55" s="12">
        <v>47.8</v>
      </c>
      <c r="E55" s="12">
        <v>60.3</v>
      </c>
      <c r="F55" s="12">
        <v>57.1</v>
      </c>
      <c r="G55" s="12">
        <v>59.8</v>
      </c>
      <c r="H55" s="12">
        <v>56.8</v>
      </c>
      <c r="I55" s="12">
        <v>58.7</v>
      </c>
      <c r="J55" s="12">
        <v>59.2</v>
      </c>
      <c r="K55" s="12">
        <v>54.9</v>
      </c>
      <c r="L55" s="12">
        <v>51.3</v>
      </c>
      <c r="M55" s="12">
        <v>43.8</v>
      </c>
      <c r="N55" s="12">
        <v>14.8</v>
      </c>
      <c r="O55" s="12">
        <v>47.6</v>
      </c>
      <c r="P55" s="12">
        <v>29.4</v>
      </c>
      <c r="Q55" s="12">
        <v>15.2</v>
      </c>
      <c r="R55" s="12">
        <v>18.2</v>
      </c>
      <c r="S55" s="12">
        <v>34</v>
      </c>
      <c r="T55" s="12">
        <v>69.599999999999994</v>
      </c>
      <c r="U55" s="12">
        <v>68</v>
      </c>
      <c r="V55" s="12">
        <v>61.1</v>
      </c>
      <c r="W55" s="12">
        <v>47.5</v>
      </c>
      <c r="X55" s="12">
        <v>53.1</v>
      </c>
      <c r="Y55" s="12">
        <v>41.3</v>
      </c>
      <c r="Z55" s="12">
        <v>51.7</v>
      </c>
      <c r="AA55" s="12">
        <v>37.1</v>
      </c>
      <c r="AB55" s="12">
        <v>20</v>
      </c>
      <c r="AC55" s="12">
        <v>39.200000000000003</v>
      </c>
      <c r="AD55" s="12">
        <v>38.6</v>
      </c>
      <c r="AE55" s="12">
        <v>14.8</v>
      </c>
      <c r="AF55" s="12">
        <v>63.3</v>
      </c>
      <c r="AG55" s="12">
        <v>73.400000000000006</v>
      </c>
      <c r="AH55" s="12"/>
      <c r="AI55" s="10">
        <f t="shared" si="4"/>
        <v>1415.6</v>
      </c>
      <c r="AJ55" s="12"/>
      <c r="AK55" s="10">
        <v>196037</v>
      </c>
      <c r="AL55" s="12"/>
      <c r="AM55" s="12"/>
      <c r="AN55" s="12"/>
      <c r="AO55" s="12"/>
    </row>
    <row r="56" spans="1:41" x14ac:dyDescent="0.25">
      <c r="A56" s="11" t="s">
        <v>24</v>
      </c>
      <c r="B56" s="12">
        <v>45.8</v>
      </c>
      <c r="C56" s="12">
        <v>27.7</v>
      </c>
      <c r="D56" s="12">
        <v>41.7</v>
      </c>
      <c r="E56" s="12">
        <v>54.3</v>
      </c>
      <c r="F56" s="12">
        <v>52.9</v>
      </c>
      <c r="G56" s="12">
        <v>54.1</v>
      </c>
      <c r="H56" s="12">
        <v>53.2</v>
      </c>
      <c r="I56" s="12">
        <v>53.8</v>
      </c>
      <c r="J56" s="12">
        <v>54.4</v>
      </c>
      <c r="K56" s="12">
        <v>52.3</v>
      </c>
      <c r="L56" s="12">
        <v>45.5</v>
      </c>
      <c r="M56" s="12">
        <v>43</v>
      </c>
      <c r="N56" s="12">
        <v>14.8</v>
      </c>
      <c r="O56" s="12">
        <v>46.5</v>
      </c>
      <c r="P56" s="12">
        <v>29.2</v>
      </c>
      <c r="Q56" s="12">
        <v>15.1</v>
      </c>
      <c r="R56" s="12">
        <v>17.8</v>
      </c>
      <c r="S56" s="12">
        <v>33.1</v>
      </c>
      <c r="T56" s="12">
        <v>64.5</v>
      </c>
      <c r="U56" s="12">
        <v>63.3</v>
      </c>
      <c r="V56" s="12">
        <v>58.9</v>
      </c>
      <c r="W56" s="12">
        <v>46.5</v>
      </c>
      <c r="X56" s="12">
        <v>51.2</v>
      </c>
      <c r="Y56" s="12">
        <v>40</v>
      </c>
      <c r="Z56" s="12">
        <v>49</v>
      </c>
      <c r="AA56" s="12">
        <v>35.1</v>
      </c>
      <c r="AB56" s="12">
        <v>20</v>
      </c>
      <c r="AC56" s="12">
        <v>38.700000000000003</v>
      </c>
      <c r="AD56" s="12">
        <v>37.299999999999997</v>
      </c>
      <c r="AE56" s="12">
        <v>14.7</v>
      </c>
      <c r="AF56" s="12">
        <v>63</v>
      </c>
      <c r="AG56" s="12">
        <v>69.3</v>
      </c>
      <c r="AH56" s="12"/>
      <c r="AI56" s="10">
        <f t="shared" si="4"/>
        <v>1340.8999999999999</v>
      </c>
      <c r="AJ56" s="12"/>
      <c r="AK56" s="10">
        <v>188267</v>
      </c>
      <c r="AL56" s="12"/>
      <c r="AM56" s="12"/>
      <c r="AN56" s="12"/>
      <c r="AO56" s="12"/>
    </row>
    <row r="57" spans="1:41" x14ac:dyDescent="0.25">
      <c r="A57" s="11" t="s">
        <v>21</v>
      </c>
      <c r="B57" s="12">
        <v>23.8</v>
      </c>
      <c r="C57" s="12">
        <v>14.4</v>
      </c>
      <c r="D57" s="12">
        <v>20.399999999999999</v>
      </c>
      <c r="E57" s="12">
        <v>30.2</v>
      </c>
      <c r="F57" s="12">
        <v>29.9</v>
      </c>
      <c r="G57" s="12">
        <v>30.7</v>
      </c>
      <c r="H57" s="12">
        <v>30.6</v>
      </c>
      <c r="I57" s="12">
        <v>30.7</v>
      </c>
      <c r="J57" s="12">
        <v>31.2</v>
      </c>
      <c r="K57" s="12">
        <v>28</v>
      </c>
      <c r="L57" s="12">
        <v>21.7</v>
      </c>
      <c r="M57" s="12">
        <v>22.6</v>
      </c>
      <c r="N57" s="12">
        <v>7.9</v>
      </c>
      <c r="O57" s="12">
        <v>23.9</v>
      </c>
      <c r="P57" s="12">
        <v>15.2</v>
      </c>
      <c r="Q57" s="12">
        <v>7.9</v>
      </c>
      <c r="R57" s="12">
        <v>9.1</v>
      </c>
      <c r="S57" s="12">
        <v>17.399999999999999</v>
      </c>
      <c r="T57" s="12">
        <v>37.5</v>
      </c>
      <c r="U57" s="12">
        <v>37.299999999999997</v>
      </c>
      <c r="V57" s="12">
        <v>35.1</v>
      </c>
      <c r="W57" s="12">
        <v>23.9</v>
      </c>
      <c r="X57" s="12">
        <v>26.1</v>
      </c>
      <c r="Y57" s="12">
        <v>20.3</v>
      </c>
      <c r="Z57" s="12">
        <v>25.4</v>
      </c>
      <c r="AA57" s="12">
        <v>19.8</v>
      </c>
      <c r="AB57" s="12">
        <v>11.2</v>
      </c>
      <c r="AC57" s="12">
        <v>22</v>
      </c>
      <c r="AD57" s="12">
        <v>19.100000000000001</v>
      </c>
      <c r="AE57" s="12">
        <v>7.6</v>
      </c>
      <c r="AF57" s="12">
        <v>38.799999999999997</v>
      </c>
      <c r="AG57" s="12">
        <v>35.5</v>
      </c>
      <c r="AH57" s="12"/>
      <c r="AI57" s="10">
        <f>SUM(C57:AG57)</f>
        <v>731.39999999999986</v>
      </c>
      <c r="AJ57" s="12"/>
      <c r="AK57" s="10">
        <v>98752</v>
      </c>
      <c r="AL57" s="12"/>
      <c r="AM57" s="12"/>
      <c r="AN57" s="12"/>
      <c r="AO57" s="12"/>
    </row>
    <row r="58" spans="1:41" x14ac:dyDescent="0.25">
      <c r="A58" s="11" t="s">
        <v>162</v>
      </c>
      <c r="B58" s="12">
        <f t="shared" ref="B58" si="5">SUM(B54:B56)</f>
        <v>135.5</v>
      </c>
      <c r="C58" s="12">
        <f t="shared" ref="C58:AG58" si="6">SUM(C54:C56)</f>
        <v>80.7</v>
      </c>
      <c r="D58" s="12">
        <f t="shared" si="6"/>
        <v>134.60000000000002</v>
      </c>
      <c r="E58" s="12">
        <f t="shared" si="6"/>
        <v>171.8</v>
      </c>
      <c r="F58" s="12">
        <f t="shared" si="6"/>
        <v>163.80000000000001</v>
      </c>
      <c r="G58" s="12">
        <f t="shared" si="6"/>
        <v>170.7</v>
      </c>
      <c r="H58" s="12">
        <f t="shared" si="6"/>
        <v>163.39999999999998</v>
      </c>
      <c r="I58" s="12">
        <f t="shared" si="6"/>
        <v>167.89999999999998</v>
      </c>
      <c r="J58" s="12">
        <f t="shared" si="6"/>
        <v>169.6</v>
      </c>
      <c r="K58" s="12">
        <f t="shared" si="6"/>
        <v>158.39999999999998</v>
      </c>
      <c r="L58" s="12">
        <f t="shared" si="6"/>
        <v>146</v>
      </c>
      <c r="M58" s="12">
        <f t="shared" si="6"/>
        <v>127.3</v>
      </c>
      <c r="N58" s="12">
        <f t="shared" si="6"/>
        <v>42.3</v>
      </c>
      <c r="O58" s="12">
        <f t="shared" si="6"/>
        <v>139.1</v>
      </c>
      <c r="P58" s="12">
        <f t="shared" si="6"/>
        <v>85.1</v>
      </c>
      <c r="Q58" s="12">
        <f t="shared" si="6"/>
        <v>43.2</v>
      </c>
      <c r="R58" s="12">
        <f t="shared" si="6"/>
        <v>51.8</v>
      </c>
      <c r="S58" s="12">
        <f t="shared" si="6"/>
        <v>98.199999999999989</v>
      </c>
      <c r="T58" s="12">
        <f t="shared" si="6"/>
        <v>201.3</v>
      </c>
      <c r="U58" s="12">
        <f t="shared" si="6"/>
        <v>196.8</v>
      </c>
      <c r="V58" s="12">
        <f t="shared" si="6"/>
        <v>177.20000000000002</v>
      </c>
      <c r="W58" s="12">
        <f t="shared" si="6"/>
        <v>138</v>
      </c>
      <c r="X58" s="12">
        <f t="shared" si="6"/>
        <v>154</v>
      </c>
      <c r="Y58" s="12">
        <f t="shared" si="6"/>
        <v>119.69999999999999</v>
      </c>
      <c r="Z58" s="12">
        <f t="shared" si="6"/>
        <v>149.9</v>
      </c>
      <c r="AA58" s="12">
        <f t="shared" si="6"/>
        <v>106.19999999999999</v>
      </c>
      <c r="AB58" s="12">
        <f t="shared" si="6"/>
        <v>57.6</v>
      </c>
      <c r="AC58" s="12">
        <f t="shared" si="6"/>
        <v>113.8</v>
      </c>
      <c r="AD58" s="12">
        <f t="shared" si="6"/>
        <v>111.39999999999999</v>
      </c>
      <c r="AE58" s="12">
        <f t="shared" si="6"/>
        <v>42.099999999999994</v>
      </c>
      <c r="AF58" s="12">
        <f t="shared" si="6"/>
        <v>185.6</v>
      </c>
      <c r="AG58" s="12">
        <f t="shared" si="6"/>
        <v>213</v>
      </c>
      <c r="AH58" s="12"/>
      <c r="AI58" s="10">
        <f>SUM(C58:AG58)</f>
        <v>4080.4999999999995</v>
      </c>
      <c r="AJ58" s="12"/>
      <c r="AL58" s="12"/>
      <c r="AM58" s="12"/>
      <c r="AN58" s="12"/>
      <c r="AO58" s="12"/>
    </row>
    <row r="59" spans="1:41" x14ac:dyDescent="0.25">
      <c r="B59" s="12"/>
      <c r="C59" s="12"/>
      <c r="D59" s="12"/>
      <c r="E59" s="12"/>
      <c r="F59" s="12"/>
      <c r="G59" s="12"/>
      <c r="H59" s="12"/>
      <c r="I59" s="12"/>
      <c r="J59" s="12"/>
      <c r="L59" s="12"/>
      <c r="AA59" s="12"/>
      <c r="AC59" s="12"/>
      <c r="AD59" s="12"/>
      <c r="AE59" s="12"/>
      <c r="AF59" s="12"/>
      <c r="AG59" s="12"/>
      <c r="AK59" s="12"/>
    </row>
    <row r="60" spans="1:41" x14ac:dyDescent="0.25">
      <c r="AA60" s="34"/>
    </row>
    <row r="61" spans="1:41" x14ac:dyDescent="0.25">
      <c r="AA61" s="12"/>
    </row>
    <row r="62" spans="1:41" x14ac:dyDescent="0.25">
      <c r="AA62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tabSelected="1" zoomScaleNormal="100" workbookViewId="0"/>
  </sheetViews>
  <sheetFormatPr baseColWidth="10" defaultRowHeight="13.2" x14ac:dyDescent="0.25"/>
  <cols>
    <col min="1" max="1" width="21" style="11" customWidth="1"/>
    <col min="2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48.5</v>
      </c>
      <c r="C3" s="12">
        <v>52.7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248.5</v>
      </c>
      <c r="C4" s="28">
        <f t="shared" ref="C4:AG4" si="1">SUM(C54:C57)</f>
        <v>196.7</v>
      </c>
      <c r="D4" s="28">
        <f t="shared" si="1"/>
        <v>0</v>
      </c>
      <c r="E4" s="28">
        <f t="shared" si="1"/>
        <v>0</v>
      </c>
      <c r="F4" s="28">
        <f t="shared" si="1"/>
        <v>0</v>
      </c>
      <c r="G4" s="28">
        <f t="shared" si="1"/>
        <v>0</v>
      </c>
      <c r="H4" s="28">
        <f t="shared" si="1"/>
        <v>0</v>
      </c>
      <c r="I4" s="28">
        <f t="shared" si="1"/>
        <v>0</v>
      </c>
      <c r="J4" s="28">
        <f t="shared" si="1"/>
        <v>0</v>
      </c>
      <c r="K4" s="28">
        <f t="shared" si="1"/>
        <v>0</v>
      </c>
      <c r="L4" s="28">
        <f t="shared" si="1"/>
        <v>0</v>
      </c>
      <c r="M4" s="28">
        <f t="shared" si="1"/>
        <v>0</v>
      </c>
      <c r="N4" s="28">
        <f t="shared" si="1"/>
        <v>0</v>
      </c>
      <c r="O4" s="28">
        <f t="shared" si="1"/>
        <v>0</v>
      </c>
      <c r="P4" s="28">
        <f t="shared" si="1"/>
        <v>0</v>
      </c>
      <c r="Q4" s="28">
        <f t="shared" si="1"/>
        <v>0</v>
      </c>
      <c r="R4" s="28">
        <f t="shared" si="1"/>
        <v>0</v>
      </c>
      <c r="S4" s="28">
        <f t="shared" si="1"/>
        <v>0</v>
      </c>
      <c r="T4" s="28">
        <f t="shared" si="1"/>
        <v>0</v>
      </c>
      <c r="U4" s="28">
        <f t="shared" si="1"/>
        <v>0</v>
      </c>
      <c r="V4" s="28">
        <f t="shared" si="1"/>
        <v>0</v>
      </c>
      <c r="W4" s="28">
        <f t="shared" si="1"/>
        <v>0</v>
      </c>
      <c r="X4" s="28">
        <f t="shared" si="1"/>
        <v>0</v>
      </c>
      <c r="Y4" s="28">
        <f t="shared" si="1"/>
        <v>0</v>
      </c>
      <c r="Z4" s="28">
        <f t="shared" si="1"/>
        <v>0</v>
      </c>
      <c r="AA4" s="28">
        <f t="shared" si="1"/>
        <v>0</v>
      </c>
      <c r="AB4" s="28">
        <f t="shared" si="1"/>
        <v>0</v>
      </c>
      <c r="AC4" s="28">
        <f t="shared" si="1"/>
        <v>0</v>
      </c>
      <c r="AD4" s="28">
        <f t="shared" si="1"/>
        <v>0</v>
      </c>
      <c r="AE4" s="28">
        <f t="shared" si="1"/>
        <v>0</v>
      </c>
      <c r="AF4" s="28">
        <f t="shared" si="1"/>
        <v>0</v>
      </c>
      <c r="AG4" s="28">
        <f t="shared" si="1"/>
        <v>0</v>
      </c>
      <c r="AI4" s="9">
        <f>SUM(C4:AG4)</f>
        <v>196.7</v>
      </c>
      <c r="AJ4" s="14">
        <f>AVERAGE(C4:AG4)</f>
        <v>6.3451612903225802</v>
      </c>
      <c r="AK4" s="15"/>
    </row>
    <row r="5" spans="1:40" x14ac:dyDescent="0.25">
      <c r="A5" s="11" t="s">
        <v>29</v>
      </c>
      <c r="B5" s="10">
        <f t="shared" ref="B5" si="2">$A53+B6</f>
        <v>683052</v>
      </c>
      <c r="C5" s="10">
        <f t="shared" ref="B5:AG5" si="3">$A53+C6</f>
        <v>683249</v>
      </c>
      <c r="D5" s="10">
        <f t="shared" si="3"/>
        <v>41675</v>
      </c>
      <c r="E5" s="10">
        <f t="shared" si="3"/>
        <v>41675</v>
      </c>
      <c r="F5" s="10">
        <f t="shared" si="3"/>
        <v>41675</v>
      </c>
      <c r="G5" s="10">
        <f t="shared" si="3"/>
        <v>41675</v>
      </c>
      <c r="H5" s="10">
        <f t="shared" si="3"/>
        <v>41675</v>
      </c>
      <c r="I5" s="10">
        <f t="shared" si="3"/>
        <v>41675</v>
      </c>
      <c r="J5" s="10">
        <f t="shared" si="3"/>
        <v>41675</v>
      </c>
      <c r="K5" s="10">
        <f t="shared" si="3"/>
        <v>41675</v>
      </c>
      <c r="L5" s="10">
        <f t="shared" si="3"/>
        <v>41675</v>
      </c>
      <c r="M5" s="10">
        <f t="shared" si="3"/>
        <v>41675</v>
      </c>
      <c r="N5" s="10">
        <f t="shared" si="3"/>
        <v>41675</v>
      </c>
      <c r="O5" s="10">
        <f t="shared" si="3"/>
        <v>41675</v>
      </c>
      <c r="P5" s="10">
        <f t="shared" si="3"/>
        <v>41675</v>
      </c>
      <c r="Q5" s="10">
        <f t="shared" si="3"/>
        <v>41675</v>
      </c>
      <c r="R5" s="10">
        <f t="shared" si="3"/>
        <v>41675</v>
      </c>
      <c r="S5" s="10">
        <f t="shared" si="3"/>
        <v>41675</v>
      </c>
      <c r="T5" s="10">
        <f t="shared" si="3"/>
        <v>41675</v>
      </c>
      <c r="U5" s="10">
        <f t="shared" si="3"/>
        <v>41675</v>
      </c>
      <c r="V5" s="10">
        <f t="shared" si="3"/>
        <v>41675</v>
      </c>
      <c r="W5" s="10">
        <f t="shared" si="3"/>
        <v>41675</v>
      </c>
      <c r="X5" s="10">
        <f t="shared" si="3"/>
        <v>41675</v>
      </c>
      <c r="Y5" s="10">
        <f t="shared" si="3"/>
        <v>41675</v>
      </c>
      <c r="Z5" s="10">
        <f t="shared" si="3"/>
        <v>41675</v>
      </c>
      <c r="AA5" s="10">
        <f t="shared" si="3"/>
        <v>41675</v>
      </c>
      <c r="AB5" s="10">
        <f t="shared" si="3"/>
        <v>41675</v>
      </c>
      <c r="AC5" s="10">
        <f t="shared" si="3"/>
        <v>41675</v>
      </c>
      <c r="AD5" s="10">
        <f t="shared" si="3"/>
        <v>41675</v>
      </c>
      <c r="AE5" s="10">
        <f t="shared" si="3"/>
        <v>41675</v>
      </c>
      <c r="AF5" s="10">
        <f t="shared" si="3"/>
        <v>41675</v>
      </c>
      <c r="AG5" s="10">
        <f t="shared" si="3"/>
        <v>41675</v>
      </c>
      <c r="AI5" s="10"/>
    </row>
    <row r="6" spans="1:40" s="19" customFormat="1" x14ac:dyDescent="0.25">
      <c r="B6" s="24">
        <v>641377</v>
      </c>
      <c r="C6" s="24">
        <v>641574</v>
      </c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30"/>
      <c r="AC6" s="30"/>
      <c r="AD6" s="30"/>
      <c r="AE6" s="24"/>
      <c r="AF6" s="24"/>
      <c r="AG6" s="24"/>
      <c r="AI6" s="10">
        <f>MAX(C6:AG6)-B6</f>
        <v>197</v>
      </c>
      <c r="AJ6" s="20"/>
    </row>
    <row r="7" spans="1:40" x14ac:dyDescent="0.25">
      <c r="B7" s="31"/>
      <c r="C7" s="31">
        <f>SUM($C4:C4) - (C6-$B6)</f>
        <v>-0.30000000000001137</v>
      </c>
      <c r="D7" s="31">
        <f>SUM($C4:D4) - (D6-$B6)</f>
        <v>641573.69999999995</v>
      </c>
      <c r="E7" s="31">
        <f>SUM($C4:E4) - (E6-$B6)</f>
        <v>641573.69999999995</v>
      </c>
      <c r="F7" s="31">
        <f>SUM($C4:F4) - (F6-$B6)</f>
        <v>641573.69999999995</v>
      </c>
      <c r="G7" s="31">
        <f>SUM($C4:G4) - (G6-$B6)</f>
        <v>641573.69999999995</v>
      </c>
      <c r="H7" s="31">
        <f>SUM($C4:H4) - (H6-$B6)</f>
        <v>641573.69999999995</v>
      </c>
      <c r="I7" s="31">
        <f>SUM($C4:I4) - (I6-$B6)</f>
        <v>641573.69999999995</v>
      </c>
      <c r="J7" s="31">
        <f>SUM($C4:J4) - (J6-$B6)</f>
        <v>641573.69999999995</v>
      </c>
      <c r="K7" s="31">
        <f>SUM($C4:K4) - (K6-$B6)</f>
        <v>641573.69999999995</v>
      </c>
      <c r="L7" s="31">
        <f>SUM($C4:L4) - (L6-$B6)</f>
        <v>641573.69999999995</v>
      </c>
      <c r="M7" s="31">
        <f>SUM($C4:M4) - (M6-$B6)</f>
        <v>641573.69999999995</v>
      </c>
      <c r="N7" s="31">
        <f>SUM($C4:N4) - (N6-$B6)</f>
        <v>641573.69999999995</v>
      </c>
      <c r="O7" s="31">
        <f>SUM($C4:O4) - (O6-$B6)</f>
        <v>641573.69999999995</v>
      </c>
      <c r="P7" s="31">
        <f>SUM($C4:P4) - (P6-$B6)</f>
        <v>641573.69999999995</v>
      </c>
      <c r="Q7" s="31">
        <f>SUM($C4:Q4) - (Q6-$B6)</f>
        <v>641573.69999999995</v>
      </c>
      <c r="R7" s="31">
        <f>SUM($C4:R4) - (R6-$B6)</f>
        <v>641573.69999999995</v>
      </c>
      <c r="S7" s="31">
        <f>SUM($C4:S4) - (S6-$B6)</f>
        <v>641573.69999999995</v>
      </c>
      <c r="T7" s="31">
        <f>SUM($C4:T4) - (T6-$B6)</f>
        <v>641573.69999999995</v>
      </c>
      <c r="U7" s="31">
        <f>SUM($C4:U4) - (U6-$B6)</f>
        <v>641573.69999999995</v>
      </c>
      <c r="V7" s="31">
        <f>SUM($C4:V4) - (V6-$B6)</f>
        <v>641573.69999999995</v>
      </c>
      <c r="W7" s="31">
        <f>SUM($C4:W4) - (W6-$B6)</f>
        <v>641573.69999999995</v>
      </c>
      <c r="X7" s="31">
        <f>SUM($C4:X4) - (X6-$B6)</f>
        <v>641573.69999999995</v>
      </c>
      <c r="Y7" s="31">
        <f>SUM($C4:Y4) - (Y6-$B6)</f>
        <v>641573.69999999995</v>
      </c>
      <c r="Z7" s="31">
        <f>SUM($C4:Z4) - (Z6-$B6)</f>
        <v>641573.69999999995</v>
      </c>
      <c r="AA7" s="31">
        <f>SUM($C4:AA4) - (AA6-$B6)</f>
        <v>641573.69999999995</v>
      </c>
      <c r="AB7" s="31">
        <f>SUM($C4:AB4) - (AB6-$B6)</f>
        <v>641573.69999999995</v>
      </c>
      <c r="AC7" s="31">
        <f>SUM($C4:AC4) - (AC6-$B6)</f>
        <v>641573.69999999995</v>
      </c>
      <c r="AD7" s="31">
        <f>SUM($C4:AD4) - (AD6-$B6)</f>
        <v>641573.69999999995</v>
      </c>
      <c r="AE7" s="31">
        <f>SUM($C4:AE4) - (AE6-$B6)</f>
        <v>641573.69999999995</v>
      </c>
      <c r="AF7" s="31">
        <f>SUM($C4:AF4) - (AF6-$B6)</f>
        <v>641573.69999999995</v>
      </c>
      <c r="AG7" s="31">
        <f>SUM($C4:AG4) - (AG6-$B6)</f>
        <v>641573.69999999995</v>
      </c>
      <c r="AI7" s="10"/>
      <c r="AJ7" s="16"/>
    </row>
    <row r="8" spans="1:40" x14ac:dyDescent="0.25">
      <c r="A8" s="11" t="s">
        <v>27</v>
      </c>
      <c r="B8">
        <v>584301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SUM(AK54:AK56)+A53</f>
        <v>584301</v>
      </c>
      <c r="AI8" s="10">
        <f>MAX(C8:AG8)-B8</f>
        <v>0</v>
      </c>
    </row>
    <row r="9" spans="1:40" x14ac:dyDescent="0.25">
      <c r="A9" s="18" t="s">
        <v>37</v>
      </c>
      <c r="B9">
        <v>98752</v>
      </c>
      <c r="AG9" s="10">
        <f>AK57</f>
        <v>98752</v>
      </c>
      <c r="AI9" s="10">
        <f>MAX(C9:AG9)-B9</f>
        <v>0</v>
      </c>
    </row>
    <row r="10" spans="1:40" x14ac:dyDescent="0.25">
      <c r="AI10" s="10">
        <f>SUM(AI8:AI9)</f>
        <v>0</v>
      </c>
    </row>
    <row r="11" spans="1:40" x14ac:dyDescent="0.25">
      <c r="AI11" s="10"/>
    </row>
    <row r="53" spans="1:41" x14ac:dyDescent="0.25">
      <c r="A53">
        <v>41675</v>
      </c>
      <c r="AK53" t="s">
        <v>38</v>
      </c>
    </row>
    <row r="54" spans="1:41" x14ac:dyDescent="0.25">
      <c r="A54" s="11" t="s">
        <v>22</v>
      </c>
      <c r="B54" s="12">
        <v>70.3</v>
      </c>
      <c r="C54" s="12">
        <v>53.5</v>
      </c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0">
        <f t="shared" ref="AI54:AI56" si="4">SUM(C54:AG54)</f>
        <v>53.5</v>
      </c>
      <c r="AJ54" s="12"/>
      <c r="AK54" s="10">
        <v>158322</v>
      </c>
      <c r="AL54" s="12"/>
      <c r="AM54" s="12"/>
      <c r="AN54" s="12"/>
      <c r="AO54" s="12"/>
    </row>
    <row r="55" spans="1:41" x14ac:dyDescent="0.25">
      <c r="A55" s="11" t="s">
        <v>23</v>
      </c>
      <c r="B55" s="12">
        <v>73.400000000000006</v>
      </c>
      <c r="C55" s="12">
        <v>56.9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0">
        <f t="shared" si="4"/>
        <v>56.9</v>
      </c>
      <c r="AJ55" s="12"/>
      <c r="AK55" s="10">
        <v>196037</v>
      </c>
      <c r="AL55" s="12"/>
      <c r="AM55" s="12"/>
      <c r="AN55" s="12"/>
      <c r="AO55" s="12"/>
    </row>
    <row r="56" spans="1:41" x14ac:dyDescent="0.25">
      <c r="A56" s="11" t="s">
        <v>24</v>
      </c>
      <c r="B56" s="12">
        <v>69.3</v>
      </c>
      <c r="C56" s="12">
        <v>53</v>
      </c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0">
        <f t="shared" si="4"/>
        <v>53</v>
      </c>
      <c r="AJ56" s="12"/>
      <c r="AK56" s="10">
        <v>188267</v>
      </c>
      <c r="AL56" s="12"/>
      <c r="AM56" s="12"/>
      <c r="AN56" s="12"/>
      <c r="AO56" s="12"/>
    </row>
    <row r="57" spans="1:41" x14ac:dyDescent="0.25">
      <c r="A57" s="11" t="s">
        <v>21</v>
      </c>
      <c r="B57" s="12">
        <v>35.5</v>
      </c>
      <c r="C57" s="12">
        <v>33.299999999999997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0">
        <f>SUM(C57:AG57)</f>
        <v>33.299999999999997</v>
      </c>
      <c r="AJ57" s="12"/>
      <c r="AK57" s="10">
        <v>98752</v>
      </c>
      <c r="AL57" s="12"/>
      <c r="AM57" s="12"/>
      <c r="AN57" s="12"/>
      <c r="AO57" s="12"/>
    </row>
    <row r="58" spans="1:41" x14ac:dyDescent="0.25">
      <c r="A58" s="11" t="s">
        <v>162</v>
      </c>
      <c r="B58" s="12">
        <f t="shared" ref="B58" si="5">SUM(B54:B56)</f>
        <v>213</v>
      </c>
      <c r="C58" s="12">
        <f t="shared" ref="B58:AG58" si="6">SUM(C54:C56)</f>
        <v>163.4</v>
      </c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0">
        <f>SUM(C58:AG58)</f>
        <v>163.4</v>
      </c>
      <c r="AJ58" s="12"/>
      <c r="AL58" s="12"/>
      <c r="AM58" s="12"/>
      <c r="AN58" s="12"/>
      <c r="AO58" s="12"/>
    </row>
    <row r="59" spans="1:41" x14ac:dyDescent="0.25">
      <c r="B59" s="12"/>
      <c r="C59" s="12"/>
      <c r="D59" s="12"/>
      <c r="E59" s="12"/>
      <c r="F59" s="12"/>
      <c r="G59" s="12"/>
      <c r="H59" s="12"/>
      <c r="I59" s="12"/>
      <c r="J59" s="12"/>
      <c r="L59" s="12"/>
      <c r="AA59" s="12"/>
      <c r="AC59" s="12"/>
      <c r="AD59" s="12"/>
      <c r="AE59" s="12"/>
      <c r="AF59" s="12"/>
      <c r="AG59" s="12"/>
      <c r="AK59" s="12"/>
    </row>
    <row r="60" spans="1:41" x14ac:dyDescent="0.25">
      <c r="AA60" s="34"/>
    </row>
    <row r="61" spans="1:41" x14ac:dyDescent="0.25">
      <c r="AA61" s="12"/>
    </row>
    <row r="62" spans="1:41" x14ac:dyDescent="0.25">
      <c r="AA62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42.427999999999997</v>
      </c>
      <c r="C3" s="12">
        <v>41.207999999999998</v>
      </c>
      <c r="D3" s="12">
        <v>40.155000000000001</v>
      </c>
      <c r="E3" s="12">
        <v>41.136000000000003</v>
      </c>
      <c r="F3" s="12">
        <v>40.22</v>
      </c>
      <c r="G3" s="12">
        <v>48.822000000000003</v>
      </c>
      <c r="H3" s="12">
        <v>42.874000000000002</v>
      </c>
      <c r="I3" s="12">
        <v>39.57</v>
      </c>
      <c r="J3" s="12">
        <v>52.756999999999998</v>
      </c>
      <c r="K3" s="12">
        <v>52.976999999999997</v>
      </c>
      <c r="L3" s="12">
        <v>43.954999999999998</v>
      </c>
      <c r="M3" s="12">
        <v>52.176000000000002</v>
      </c>
      <c r="N3" s="12">
        <v>46.058</v>
      </c>
      <c r="O3" s="12">
        <v>52.823</v>
      </c>
      <c r="P3" s="12">
        <v>41.732999999999997</v>
      </c>
      <c r="Q3" s="12">
        <v>41.707000000000001</v>
      </c>
      <c r="R3" s="12">
        <v>40.817</v>
      </c>
      <c r="S3" s="12">
        <v>46.889000000000003</v>
      </c>
      <c r="T3" s="12">
        <v>52.841999999999999</v>
      </c>
      <c r="U3" s="12">
        <v>51.892000000000003</v>
      </c>
      <c r="V3" s="12">
        <v>43.401000000000003</v>
      </c>
      <c r="W3" s="12">
        <v>41.173999999999999</v>
      </c>
      <c r="X3" s="12">
        <v>49.689</v>
      </c>
      <c r="Y3" s="12">
        <v>52.923000000000002</v>
      </c>
      <c r="Z3" s="12">
        <v>45.15</v>
      </c>
      <c r="AA3" s="12">
        <v>50.33</v>
      </c>
      <c r="AB3" s="12">
        <v>52.786999999999999</v>
      </c>
      <c r="AC3" s="12">
        <v>52.945</v>
      </c>
      <c r="AD3" s="12">
        <v>52.874000000000002</v>
      </c>
      <c r="AE3" s="12">
        <v>32.258000000000003</v>
      </c>
      <c r="AF3" s="12">
        <v>53</v>
      </c>
      <c r="AG3" s="12">
        <v>47.756</v>
      </c>
      <c r="AH3" s="12"/>
      <c r="AI3" s="12"/>
    </row>
    <row r="4" spans="1:40" s="6" customFormat="1" x14ac:dyDescent="0.25">
      <c r="A4" s="13" t="s">
        <v>4</v>
      </c>
      <c r="B4" s="6">
        <f>'Jun15'!AF4</f>
        <v>354.3</v>
      </c>
      <c r="C4" s="6">
        <f t="shared" ref="C4:H4" si="0">SUM(C54:C57)</f>
        <v>342.40000000000003</v>
      </c>
      <c r="D4" s="6">
        <f t="shared" si="0"/>
        <v>328.79999999999995</v>
      </c>
      <c r="E4" s="6">
        <f t="shared" si="0"/>
        <v>330.40000000000003</v>
      </c>
      <c r="F4" s="6">
        <f t="shared" si="0"/>
        <v>320.2</v>
      </c>
      <c r="G4" s="6">
        <f t="shared" si="0"/>
        <v>302.8</v>
      </c>
      <c r="H4" s="6">
        <f t="shared" si="0"/>
        <v>319.89999999999998</v>
      </c>
      <c r="I4" s="6">
        <f t="shared" ref="I4:N4" si="1">SUM(I54:I57)</f>
        <v>297</v>
      </c>
      <c r="J4" s="6">
        <f t="shared" si="1"/>
        <v>304.99999999999994</v>
      </c>
      <c r="K4" s="6">
        <f t="shared" si="1"/>
        <v>348.4</v>
      </c>
      <c r="L4" s="6">
        <f t="shared" si="1"/>
        <v>365.00000000000006</v>
      </c>
      <c r="M4" s="6">
        <f t="shared" si="1"/>
        <v>332.2</v>
      </c>
      <c r="N4" s="6">
        <f t="shared" si="1"/>
        <v>325.3</v>
      </c>
      <c r="O4" s="6">
        <f t="shared" ref="O4:T4" si="2">SUM(O54:O57)</f>
        <v>300.59999999999997</v>
      </c>
      <c r="P4" s="6">
        <f t="shared" si="2"/>
        <v>340.9</v>
      </c>
      <c r="Q4" s="6">
        <f t="shared" si="2"/>
        <v>340.69999999999993</v>
      </c>
      <c r="R4" s="6">
        <f t="shared" si="2"/>
        <v>334.90000000000003</v>
      </c>
      <c r="S4" s="6">
        <f t="shared" si="2"/>
        <v>211.29999999999998</v>
      </c>
      <c r="T4" s="6">
        <f t="shared" si="2"/>
        <v>250.29999999999998</v>
      </c>
      <c r="U4" s="6">
        <f t="shared" ref="U4:Z4" si="3">SUM(U54:U57)</f>
        <v>306.2</v>
      </c>
      <c r="V4" s="6">
        <f t="shared" si="3"/>
        <v>334.59999999999997</v>
      </c>
      <c r="W4" s="6">
        <f t="shared" si="3"/>
        <v>335.40000000000003</v>
      </c>
      <c r="X4" s="6">
        <f t="shared" si="3"/>
        <v>187.70000000000002</v>
      </c>
      <c r="Y4" s="6">
        <f t="shared" si="3"/>
        <v>247.4</v>
      </c>
      <c r="Z4" s="6">
        <f t="shared" si="3"/>
        <v>282.70000000000005</v>
      </c>
      <c r="AA4" s="6">
        <f t="shared" ref="AA4:AF4" si="4">SUM(AA54:AA57)</f>
        <v>337.29999999999995</v>
      </c>
      <c r="AB4" s="6">
        <f t="shared" si="4"/>
        <v>171.4</v>
      </c>
      <c r="AC4" s="6">
        <f t="shared" si="4"/>
        <v>280.10000000000002</v>
      </c>
      <c r="AD4" s="6">
        <f t="shared" si="4"/>
        <v>215.4</v>
      </c>
      <c r="AE4" s="6">
        <f t="shared" si="4"/>
        <v>104</v>
      </c>
      <c r="AF4" s="6">
        <f t="shared" si="4"/>
        <v>291.2</v>
      </c>
      <c r="AG4" s="6">
        <f>SUM(AG54:AG57)</f>
        <v>281.39999999999998</v>
      </c>
      <c r="AI4" s="9">
        <f>SUM(C4:AG4)</f>
        <v>9070.9</v>
      </c>
      <c r="AJ4" s="14">
        <f>AVERAGE(C4:AG4)</f>
        <v>292.60967741935485</v>
      </c>
      <c r="AK4" s="15"/>
    </row>
    <row r="5" spans="1:40" x14ac:dyDescent="0.25">
      <c r="A5" s="11" t="s">
        <v>29</v>
      </c>
      <c r="B5" s="10">
        <v>113658</v>
      </c>
      <c r="C5" s="10">
        <v>114999</v>
      </c>
      <c r="D5" s="10">
        <v>114328</v>
      </c>
      <c r="E5" s="10">
        <v>114659</v>
      </c>
      <c r="F5" s="10">
        <v>114979</v>
      </c>
      <c r="G5" s="10">
        <v>115282</v>
      </c>
      <c r="H5" s="10">
        <v>115602</v>
      </c>
      <c r="I5" s="10">
        <v>115900</v>
      </c>
      <c r="J5" s="10">
        <v>116205</v>
      </c>
      <c r="K5" s="10">
        <v>116663</v>
      </c>
      <c r="L5" s="10">
        <v>116919</v>
      </c>
      <c r="M5" s="10">
        <v>117250</v>
      </c>
      <c r="N5" s="10">
        <v>117576</v>
      </c>
      <c r="O5" s="10">
        <v>117877</v>
      </c>
      <c r="P5" s="10">
        <v>118218</v>
      </c>
      <c r="Q5" s="10">
        <v>118559</v>
      </c>
      <c r="R5" s="10">
        <v>118894</v>
      </c>
      <c r="S5" s="10">
        <v>119106</v>
      </c>
      <c r="T5" s="10">
        <v>119357</v>
      </c>
      <c r="U5" s="10">
        <v>119662</v>
      </c>
      <c r="V5" s="10">
        <v>119996</v>
      </c>
      <c r="W5" s="10">
        <v>120332</v>
      </c>
      <c r="X5" s="10">
        <v>120521</v>
      </c>
      <c r="Y5" s="10">
        <v>120767</v>
      </c>
      <c r="Z5" s="10">
        <v>121051</v>
      </c>
      <c r="AA5" s="10">
        <v>121388</v>
      </c>
      <c r="AB5" s="10">
        <v>121561</v>
      </c>
      <c r="AC5" s="10">
        <v>121841</v>
      </c>
      <c r="AD5" s="10">
        <v>122056</v>
      </c>
      <c r="AE5" s="10">
        <v>122161</v>
      </c>
      <c r="AF5" s="10">
        <v>122452</v>
      </c>
      <c r="AG5" s="10">
        <v>122733</v>
      </c>
      <c r="AI5" s="10">
        <f>MAX(C5:AG5)-B5</f>
        <v>9075</v>
      </c>
    </row>
    <row r="6" spans="1:40" s="19" customFormat="1" x14ac:dyDescent="0.25">
      <c r="A6" s="11" t="s">
        <v>27</v>
      </c>
      <c r="B6" s="10">
        <f>'Jun15'!AF6</f>
        <v>97267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>
        <f>SUM(AI54:AI56)</f>
        <v>104992</v>
      </c>
      <c r="AI6" s="10">
        <f>MAX(C6:AG6)-B6</f>
        <v>7725</v>
      </c>
      <c r="AJ6" s="20"/>
    </row>
    <row r="7" spans="1:40" x14ac:dyDescent="0.25">
      <c r="A7" s="18" t="s">
        <v>37</v>
      </c>
      <c r="B7" s="10">
        <f>'Jun15'!AF7</f>
        <v>16391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AI57</f>
        <v>17741</v>
      </c>
      <c r="AI7" s="10">
        <f>MAX(C7:AG7)-B7</f>
        <v>1350</v>
      </c>
      <c r="AJ7" s="16"/>
    </row>
    <row r="8" spans="1:40" x14ac:dyDescent="0.25">
      <c r="B8" s="29"/>
      <c r="O8" s="10"/>
      <c r="AG8" s="10"/>
      <c r="AI8" s="10">
        <f>SUM(AI6:AI7)</f>
        <v>9075</v>
      </c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99.7</v>
      </c>
      <c r="D54" s="12">
        <v>95.5</v>
      </c>
      <c r="E54" s="12">
        <v>96.4</v>
      </c>
      <c r="F54" s="12">
        <v>91.7</v>
      </c>
      <c r="G54" s="12">
        <v>87.2</v>
      </c>
      <c r="H54" s="12">
        <v>94.3</v>
      </c>
      <c r="I54" s="12">
        <v>83.9</v>
      </c>
      <c r="J54" s="12">
        <v>91.8</v>
      </c>
      <c r="K54" s="12">
        <v>103.6</v>
      </c>
      <c r="L54" s="12">
        <v>106.7</v>
      </c>
      <c r="M54" s="12">
        <v>97.5</v>
      </c>
      <c r="N54" s="12">
        <v>94.3</v>
      </c>
      <c r="O54" s="12">
        <v>89.7</v>
      </c>
      <c r="P54" s="12">
        <v>99.4</v>
      </c>
      <c r="Q54" s="12">
        <v>99.8</v>
      </c>
      <c r="R54" s="12">
        <v>98.1</v>
      </c>
      <c r="S54" s="12">
        <v>60.3</v>
      </c>
      <c r="T54" s="12">
        <v>74.3</v>
      </c>
      <c r="U54" s="12">
        <v>88.4</v>
      </c>
      <c r="V54" s="12">
        <v>97.9</v>
      </c>
      <c r="W54" s="12">
        <v>98.1</v>
      </c>
      <c r="X54" s="12">
        <v>51.1</v>
      </c>
      <c r="Y54" s="12">
        <v>71.7</v>
      </c>
      <c r="Z54" s="12">
        <v>79.7</v>
      </c>
      <c r="AA54" s="12">
        <v>96.9</v>
      </c>
      <c r="AB54" s="12">
        <v>47.8</v>
      </c>
      <c r="AC54" s="12">
        <v>81.900000000000006</v>
      </c>
      <c r="AD54" s="12">
        <v>64.8</v>
      </c>
      <c r="AE54" s="12">
        <v>30.1</v>
      </c>
      <c r="AF54" s="12">
        <v>84.4</v>
      </c>
      <c r="AG54" s="12">
        <v>78.400000000000006</v>
      </c>
      <c r="AH54" s="12"/>
      <c r="AI54" s="10">
        <v>36024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97.7</v>
      </c>
      <c r="D55" s="12">
        <v>93.9</v>
      </c>
      <c r="E55" s="12">
        <v>95.3</v>
      </c>
      <c r="F55" s="12">
        <v>91.8</v>
      </c>
      <c r="G55" s="12">
        <v>86.1</v>
      </c>
      <c r="H55" s="12">
        <v>92.4</v>
      </c>
      <c r="I55" s="12">
        <v>84.1</v>
      </c>
      <c r="J55" s="12">
        <v>89.1</v>
      </c>
      <c r="K55" s="12">
        <v>100.8</v>
      </c>
      <c r="L55" s="12">
        <v>104.4</v>
      </c>
      <c r="M55" s="12">
        <v>94.4</v>
      </c>
      <c r="N55" s="12">
        <v>92.3</v>
      </c>
      <c r="O55" s="12">
        <v>86.8</v>
      </c>
      <c r="P55" s="12">
        <v>97.3</v>
      </c>
      <c r="Q55" s="12">
        <v>97.6</v>
      </c>
      <c r="R55" s="12">
        <v>95.9</v>
      </c>
      <c r="S55" s="12">
        <v>58.3</v>
      </c>
      <c r="T55" s="12">
        <v>74.2</v>
      </c>
      <c r="U55" s="12">
        <v>87.6</v>
      </c>
      <c r="V55" s="12">
        <v>95.8</v>
      </c>
      <c r="W55" s="12">
        <v>96</v>
      </c>
      <c r="X55" s="12">
        <v>51.2</v>
      </c>
      <c r="Y55" s="12">
        <v>71.7</v>
      </c>
      <c r="Z55" s="12">
        <v>79.599999999999994</v>
      </c>
      <c r="AA55" s="12">
        <v>95.3</v>
      </c>
      <c r="AB55" s="12">
        <v>47.3</v>
      </c>
      <c r="AC55" s="12">
        <v>80.599999999999994</v>
      </c>
      <c r="AD55" s="12">
        <v>63.8</v>
      </c>
      <c r="AE55" s="12">
        <v>29.6</v>
      </c>
      <c r="AF55" s="12">
        <v>84</v>
      </c>
      <c r="AG55" s="12">
        <v>78.599999999999994</v>
      </c>
      <c r="AH55" s="12"/>
      <c r="AI55" s="10">
        <v>35348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93.9</v>
      </c>
      <c r="D56" s="12">
        <v>90</v>
      </c>
      <c r="E56" s="12">
        <v>90.9</v>
      </c>
      <c r="F56" s="12">
        <v>88.3</v>
      </c>
      <c r="G56" s="12">
        <v>83</v>
      </c>
      <c r="H56" s="12">
        <v>88</v>
      </c>
      <c r="I56" s="12">
        <v>82.5</v>
      </c>
      <c r="J56" s="12">
        <v>84.2</v>
      </c>
      <c r="K56" s="12">
        <v>96.3</v>
      </c>
      <c r="L56" s="12">
        <v>99.6</v>
      </c>
      <c r="M56" s="12">
        <v>90.6</v>
      </c>
      <c r="N56" s="12">
        <v>88.9</v>
      </c>
      <c r="O56" s="12">
        <v>82.9</v>
      </c>
      <c r="P56" s="12">
        <v>93.3</v>
      </c>
      <c r="Q56" s="12">
        <v>92.4</v>
      </c>
      <c r="R56" s="12">
        <v>91.3</v>
      </c>
      <c r="S56" s="12">
        <v>57.8</v>
      </c>
      <c r="T56" s="12">
        <v>70.099999999999994</v>
      </c>
      <c r="U56" s="12">
        <v>83.9</v>
      </c>
      <c r="V56" s="12">
        <v>90.5</v>
      </c>
      <c r="W56" s="12">
        <v>91</v>
      </c>
      <c r="X56" s="12">
        <v>51.4</v>
      </c>
      <c r="Y56" s="12">
        <v>70.400000000000006</v>
      </c>
      <c r="Z56" s="12">
        <v>77.900000000000006</v>
      </c>
      <c r="AA56" s="12">
        <v>93.1</v>
      </c>
      <c r="AB56" s="12">
        <v>46.9</v>
      </c>
      <c r="AC56" s="12">
        <v>77.099999999999994</v>
      </c>
      <c r="AD56" s="12">
        <v>59.2</v>
      </c>
      <c r="AE56" s="12">
        <v>29</v>
      </c>
      <c r="AF56" s="12">
        <v>80.099999999999994</v>
      </c>
      <c r="AG56" s="12">
        <v>77.900000000000006</v>
      </c>
      <c r="AH56" s="12"/>
      <c r="AI56" s="10">
        <v>33620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51.1</v>
      </c>
      <c r="D57" s="12">
        <v>49.4</v>
      </c>
      <c r="E57" s="12">
        <v>47.8</v>
      </c>
      <c r="F57" s="12">
        <v>48.4</v>
      </c>
      <c r="G57" s="12">
        <v>46.5</v>
      </c>
      <c r="H57" s="12">
        <v>45.2</v>
      </c>
      <c r="I57" s="12">
        <v>46.5</v>
      </c>
      <c r="J57" s="12">
        <v>39.9</v>
      </c>
      <c r="K57" s="12">
        <v>47.7</v>
      </c>
      <c r="L57" s="12">
        <v>54.3</v>
      </c>
      <c r="M57" s="12">
        <v>49.7</v>
      </c>
      <c r="N57" s="12">
        <v>49.8</v>
      </c>
      <c r="O57" s="12">
        <v>41.2</v>
      </c>
      <c r="P57" s="12">
        <v>50.9</v>
      </c>
      <c r="Q57" s="12">
        <v>50.9</v>
      </c>
      <c r="R57" s="12">
        <v>49.6</v>
      </c>
      <c r="S57" s="12">
        <v>34.9</v>
      </c>
      <c r="T57" s="12">
        <v>31.7</v>
      </c>
      <c r="U57" s="12">
        <v>46.3</v>
      </c>
      <c r="V57" s="12">
        <v>50.4</v>
      </c>
      <c r="W57" s="12">
        <v>50.3</v>
      </c>
      <c r="X57" s="12">
        <v>34</v>
      </c>
      <c r="Y57" s="12">
        <v>33.6</v>
      </c>
      <c r="Z57" s="12">
        <v>45.5</v>
      </c>
      <c r="AA57" s="12">
        <v>52</v>
      </c>
      <c r="AB57" s="12">
        <v>29.4</v>
      </c>
      <c r="AC57" s="12">
        <v>40.5</v>
      </c>
      <c r="AD57" s="12">
        <v>27.6</v>
      </c>
      <c r="AE57" s="12">
        <v>15.3</v>
      </c>
      <c r="AF57" s="12">
        <v>42.7</v>
      </c>
      <c r="AG57" s="12">
        <v>46.5</v>
      </c>
      <c r="AH57" s="12"/>
      <c r="AI57" s="10">
        <v>17741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99" priority="1" stopIfTrue="1" operator="greaterThan">
      <formula>300</formula>
    </cfRule>
    <cfRule type="cellIs" dxfId="4498" priority="2" stopIfTrue="1" operator="between">
      <formula>150</formula>
      <formula>250</formula>
    </cfRule>
    <cfRule type="cellIs" dxfId="4497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'Jul15'!AG3</f>
        <v>47.756</v>
      </c>
      <c r="C3" s="12">
        <v>52.783999999999999</v>
      </c>
      <c r="D3" s="12">
        <v>53</v>
      </c>
      <c r="E3" s="12">
        <v>41.295000000000002</v>
      </c>
      <c r="F3" s="12">
        <v>47.819000000000003</v>
      </c>
      <c r="G3" s="12">
        <v>41.154000000000003</v>
      </c>
      <c r="H3" s="12">
        <v>42.091999999999999</v>
      </c>
      <c r="I3" s="12">
        <v>39.631</v>
      </c>
      <c r="J3" s="12">
        <v>50.253999999999998</v>
      </c>
      <c r="K3" s="12">
        <v>51.957999999999998</v>
      </c>
      <c r="L3" s="12">
        <v>52.777000000000001</v>
      </c>
      <c r="M3" s="12">
        <v>40.963999999999999</v>
      </c>
      <c r="N3" s="12">
        <v>39.624000000000002</v>
      </c>
      <c r="O3" s="12">
        <v>50.691000000000003</v>
      </c>
      <c r="P3" s="12">
        <v>44.530999999999999</v>
      </c>
      <c r="Q3" s="12">
        <v>19.437000000000001</v>
      </c>
      <c r="R3" s="12">
        <v>53</v>
      </c>
      <c r="S3" s="12">
        <v>47.511000000000003</v>
      </c>
      <c r="T3" s="12">
        <v>52.932000000000002</v>
      </c>
      <c r="U3" s="12">
        <v>37.569000000000003</v>
      </c>
      <c r="V3" s="12">
        <v>46.86</v>
      </c>
      <c r="W3" s="12">
        <v>41.838999999999999</v>
      </c>
      <c r="X3" s="12">
        <v>43.947000000000003</v>
      </c>
      <c r="Y3" s="12">
        <v>52.942999999999998</v>
      </c>
      <c r="Z3" s="12">
        <v>47.811999999999998</v>
      </c>
      <c r="AA3" s="12">
        <v>51.253</v>
      </c>
      <c r="AB3" s="12">
        <v>41.015999999999998</v>
      </c>
      <c r="AC3" s="12">
        <v>40.347000000000001</v>
      </c>
      <c r="AD3" s="12">
        <v>40.075000000000003</v>
      </c>
      <c r="AE3" s="12">
        <v>38.506999999999998</v>
      </c>
      <c r="AF3" s="12">
        <v>38.503999999999998</v>
      </c>
      <c r="AG3" s="12">
        <v>37.779000000000003</v>
      </c>
      <c r="AH3" s="12"/>
      <c r="AI3" s="12"/>
    </row>
    <row r="4" spans="1:40" s="6" customFormat="1" x14ac:dyDescent="0.25">
      <c r="A4" s="13" t="s">
        <v>4</v>
      </c>
      <c r="B4" s="12">
        <f>'Jul15'!AG4</f>
        <v>281.39999999999998</v>
      </c>
      <c r="C4" s="6">
        <f t="shared" ref="C4:H4" si="0">SUM(C54:C57)</f>
        <v>121.6</v>
      </c>
      <c r="D4" s="6">
        <f t="shared" si="0"/>
        <v>250.9</v>
      </c>
      <c r="E4" s="6">
        <f t="shared" si="0"/>
        <v>326</v>
      </c>
      <c r="F4" s="6">
        <f t="shared" si="0"/>
        <v>201</v>
      </c>
      <c r="G4" s="6">
        <f t="shared" si="0"/>
        <v>313.2</v>
      </c>
      <c r="H4" s="6">
        <f t="shared" si="0"/>
        <v>303.59999999999997</v>
      </c>
      <c r="I4" s="6">
        <f t="shared" ref="I4:O4" si="1">SUM(I54:I57)</f>
        <v>306.40000000000003</v>
      </c>
      <c r="J4" s="6">
        <f t="shared" si="1"/>
        <v>287.3</v>
      </c>
      <c r="K4" s="6">
        <f t="shared" si="1"/>
        <v>109</v>
      </c>
      <c r="L4" s="6">
        <f t="shared" si="1"/>
        <v>286.90000000000003</v>
      </c>
      <c r="M4" s="6">
        <f t="shared" si="1"/>
        <v>292</v>
      </c>
      <c r="N4" s="6">
        <f t="shared" si="1"/>
        <v>306.5</v>
      </c>
      <c r="O4" s="6">
        <f t="shared" si="1"/>
        <v>227.6</v>
      </c>
      <c r="P4" s="6">
        <f t="shared" ref="P4:V4" si="2">SUM(P54:P57)</f>
        <v>99.300000000000011</v>
      </c>
      <c r="Q4" s="6">
        <f t="shared" si="2"/>
        <v>109.5</v>
      </c>
      <c r="R4" s="6">
        <f t="shared" si="2"/>
        <v>106.89999999999999</v>
      </c>
      <c r="S4" s="6">
        <f t="shared" si="2"/>
        <v>132.6</v>
      </c>
      <c r="T4" s="6">
        <f t="shared" si="2"/>
        <v>149.1</v>
      </c>
      <c r="U4" s="6">
        <f t="shared" si="2"/>
        <v>118.50000000000001</v>
      </c>
      <c r="V4" s="6">
        <f t="shared" si="2"/>
        <v>290.7</v>
      </c>
      <c r="W4" s="6">
        <f t="shared" ref="W4:AB4" si="3">SUM(W54:W57)</f>
        <v>312.5</v>
      </c>
      <c r="X4" s="6">
        <f t="shared" si="3"/>
        <v>302.69999999999993</v>
      </c>
      <c r="Y4" s="6">
        <f t="shared" si="3"/>
        <v>102.6</v>
      </c>
      <c r="Z4" s="6">
        <f t="shared" si="3"/>
        <v>69.800000000000011</v>
      </c>
      <c r="AA4" s="6">
        <f t="shared" si="3"/>
        <v>306.10000000000002</v>
      </c>
      <c r="AB4" s="6">
        <f t="shared" si="3"/>
        <v>302.20000000000005</v>
      </c>
      <c r="AC4" s="6">
        <f>SUM(AC54:AC57)</f>
        <v>271.7</v>
      </c>
      <c r="AD4" s="6">
        <f>SUM(AD54:AD57)</f>
        <v>280.10000000000002</v>
      </c>
      <c r="AE4" s="6">
        <f>SUM(AE54:AE57)</f>
        <v>280</v>
      </c>
      <c r="AF4" s="6">
        <f>SUM(AF54:AF57)</f>
        <v>280.60000000000002</v>
      </c>
      <c r="AG4" s="6">
        <f>SUM(AG54:AG57)</f>
        <v>274.7</v>
      </c>
      <c r="AI4" s="9">
        <f>SUM(C4:AG4)</f>
        <v>7121.6000000000013</v>
      </c>
      <c r="AJ4" s="14">
        <f>AVERAGE(C4:AG4)</f>
        <v>229.72903225806456</v>
      </c>
      <c r="AK4" s="15"/>
    </row>
    <row r="5" spans="1:40" x14ac:dyDescent="0.25">
      <c r="A5" s="11" t="s">
        <v>29</v>
      </c>
      <c r="B5" s="10">
        <f>'Jul15'!AG5</f>
        <v>122733</v>
      </c>
      <c r="C5" s="10">
        <v>122855</v>
      </c>
      <c r="D5" s="10">
        <v>123106</v>
      </c>
      <c r="E5" s="10">
        <v>123431</v>
      </c>
      <c r="F5" s="10">
        <v>123634</v>
      </c>
      <c r="G5" s="10">
        <v>123947</v>
      </c>
      <c r="H5" s="10">
        <v>124250</v>
      </c>
      <c r="I5" s="10">
        <v>124557</v>
      </c>
      <c r="J5" s="10">
        <v>124845</v>
      </c>
      <c r="K5" s="10">
        <v>124954</v>
      </c>
      <c r="L5" s="10">
        <v>125242</v>
      </c>
      <c r="M5" s="10">
        <v>125534</v>
      </c>
      <c r="N5" s="10">
        <v>125840</v>
      </c>
      <c r="O5" s="10">
        <v>126068</v>
      </c>
      <c r="P5" s="10">
        <v>126168</v>
      </c>
      <c r="Q5" s="10">
        <v>126277</v>
      </c>
      <c r="R5" s="10">
        <v>126384</v>
      </c>
      <c r="S5" s="10">
        <v>126517</v>
      </c>
      <c r="T5" s="10">
        <v>126667</v>
      </c>
      <c r="U5" s="10">
        <v>126784</v>
      </c>
      <c r="V5" s="10">
        <v>127076</v>
      </c>
      <c r="W5" s="10">
        <v>127338</v>
      </c>
      <c r="X5" s="10">
        <v>127691</v>
      </c>
      <c r="Y5" s="10">
        <v>127793</v>
      </c>
      <c r="Z5" s="10">
        <v>127864</v>
      </c>
      <c r="AA5" s="10">
        <v>128169</v>
      </c>
      <c r="AB5" s="10">
        <v>128472</v>
      </c>
      <c r="AC5" s="10">
        <v>128744</v>
      </c>
      <c r="AD5" s="10">
        <v>129024</v>
      </c>
      <c r="AE5" s="10">
        <v>129305</v>
      </c>
      <c r="AF5" s="10">
        <v>129585</v>
      </c>
      <c r="AG5" s="10">
        <v>129860</v>
      </c>
      <c r="AI5" s="10">
        <f>MAX(C5:AG5)-B5</f>
        <v>7127</v>
      </c>
    </row>
    <row r="6" spans="1:40" s="19" customFormat="1" x14ac:dyDescent="0.25">
      <c r="A6" s="11" t="s">
        <v>27</v>
      </c>
      <c r="B6" s="10">
        <f>'Jul15'!AG6</f>
        <v>104992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>
        <f>SUM(AI54:AI56)</f>
        <v>111052</v>
      </c>
      <c r="AI6" s="10">
        <f>MAX(C6:AG6)-B6</f>
        <v>6060</v>
      </c>
      <c r="AJ6" s="20"/>
    </row>
    <row r="7" spans="1:40" x14ac:dyDescent="0.25">
      <c r="A7" s="18" t="s">
        <v>37</v>
      </c>
      <c r="B7" s="10">
        <f>'Jul15'!AG7</f>
        <v>17741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AI57</f>
        <v>18808</v>
      </c>
      <c r="AI7" s="10">
        <f>MAX(C7:AG7)-B7</f>
        <v>1067</v>
      </c>
      <c r="AJ7" s="16"/>
    </row>
    <row r="8" spans="1:40" x14ac:dyDescent="0.25">
      <c r="B8" s="29"/>
      <c r="O8" s="10"/>
      <c r="AG8" s="10"/>
      <c r="AI8" s="10">
        <f>SUM(AI6:AI7)</f>
        <v>7127</v>
      </c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35.200000000000003</v>
      </c>
      <c r="D54" s="12">
        <v>75.5</v>
      </c>
      <c r="E54" s="12">
        <v>94.8</v>
      </c>
      <c r="F54" s="12">
        <v>60.4</v>
      </c>
      <c r="G54" s="12">
        <v>91.2</v>
      </c>
      <c r="H54" s="12">
        <v>87.9</v>
      </c>
      <c r="I54" s="12">
        <v>89.4</v>
      </c>
      <c r="J54" s="12">
        <v>82.2</v>
      </c>
      <c r="K54" s="12">
        <v>31.3</v>
      </c>
      <c r="L54" s="12">
        <v>81.900000000000006</v>
      </c>
      <c r="M54" s="12">
        <v>85.2</v>
      </c>
      <c r="N54" s="12">
        <v>89</v>
      </c>
      <c r="O54" s="12">
        <v>63.9</v>
      </c>
      <c r="P54" s="12">
        <v>28.4</v>
      </c>
      <c r="Q54" s="12">
        <v>32</v>
      </c>
      <c r="R54" s="12">
        <v>31.2</v>
      </c>
      <c r="S54" s="12">
        <v>38.1</v>
      </c>
      <c r="T54" s="12">
        <v>42.6</v>
      </c>
      <c r="U54" s="12">
        <v>35.200000000000003</v>
      </c>
      <c r="V54" s="12">
        <v>84.1</v>
      </c>
      <c r="W54" s="12">
        <v>91.4</v>
      </c>
      <c r="X54" s="12">
        <v>88.2</v>
      </c>
      <c r="Y54" s="12">
        <v>28.6</v>
      </c>
      <c r="Z54" s="12">
        <v>20.100000000000001</v>
      </c>
      <c r="AA54" s="12">
        <v>90.6</v>
      </c>
      <c r="AB54" s="12">
        <v>88.6</v>
      </c>
      <c r="AC54" s="12">
        <v>79.3</v>
      </c>
      <c r="AD54" s="12">
        <v>82.7</v>
      </c>
      <c r="AE54" s="12">
        <v>82</v>
      </c>
      <c r="AF54" s="12">
        <v>82.1</v>
      </c>
      <c r="AG54" s="12">
        <v>80.599999999999994</v>
      </c>
      <c r="AH54" s="12"/>
      <c r="AI54" s="10">
        <v>38099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34.700000000000003</v>
      </c>
      <c r="D55" s="12">
        <v>72.8</v>
      </c>
      <c r="E55" s="12">
        <v>93.4</v>
      </c>
      <c r="F55" s="12">
        <v>59.2</v>
      </c>
      <c r="G55" s="12">
        <v>89.3</v>
      </c>
      <c r="H55" s="12">
        <v>87</v>
      </c>
      <c r="I55" s="12">
        <v>88.4</v>
      </c>
      <c r="J55" s="12">
        <v>82.3</v>
      </c>
      <c r="K55" s="12">
        <v>30.8</v>
      </c>
      <c r="L55" s="12">
        <v>81.900000000000006</v>
      </c>
      <c r="M55" s="12">
        <v>84.8</v>
      </c>
      <c r="N55" s="12">
        <v>88.2</v>
      </c>
      <c r="O55" s="12">
        <v>64</v>
      </c>
      <c r="P55" s="12">
        <v>28.1</v>
      </c>
      <c r="Q55" s="12">
        <v>31.4</v>
      </c>
      <c r="R55" s="12">
        <v>30.7</v>
      </c>
      <c r="S55" s="12">
        <v>37.6</v>
      </c>
      <c r="T55" s="12">
        <v>42.4</v>
      </c>
      <c r="U55" s="12">
        <v>34.700000000000003</v>
      </c>
      <c r="V55" s="12">
        <v>83.1</v>
      </c>
      <c r="W55" s="12">
        <v>89.7</v>
      </c>
      <c r="X55" s="12">
        <v>87</v>
      </c>
      <c r="Y55" s="12">
        <v>28.4</v>
      </c>
      <c r="Z55" s="12">
        <v>19.8</v>
      </c>
      <c r="AA55" s="12">
        <v>89</v>
      </c>
      <c r="AB55" s="12">
        <v>87</v>
      </c>
      <c r="AC55" s="12">
        <v>77.900000000000006</v>
      </c>
      <c r="AD55" s="12">
        <v>81.2</v>
      </c>
      <c r="AE55" s="12">
        <v>80.5</v>
      </c>
      <c r="AF55" s="12">
        <v>80.900000000000006</v>
      </c>
      <c r="AG55" s="12">
        <v>79.2</v>
      </c>
      <c r="AH55" s="12"/>
      <c r="AI55" s="10">
        <v>37395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34.299999999999997</v>
      </c>
      <c r="D56" s="12">
        <v>68.5</v>
      </c>
      <c r="E56" s="12">
        <v>88.4</v>
      </c>
      <c r="F56" s="12">
        <v>54.1</v>
      </c>
      <c r="G56" s="12">
        <v>84.8</v>
      </c>
      <c r="H56" s="12">
        <v>83</v>
      </c>
      <c r="I56" s="12">
        <v>83</v>
      </c>
      <c r="J56" s="12">
        <v>78.900000000000006</v>
      </c>
      <c r="K56" s="12">
        <v>30.5</v>
      </c>
      <c r="L56" s="12">
        <v>78.900000000000006</v>
      </c>
      <c r="M56" s="12">
        <v>80.3</v>
      </c>
      <c r="N56" s="12">
        <v>83</v>
      </c>
      <c r="O56" s="12">
        <v>62.6</v>
      </c>
      <c r="P56" s="12">
        <v>27.9</v>
      </c>
      <c r="Q56" s="12">
        <v>30.9</v>
      </c>
      <c r="R56" s="12">
        <v>30.2</v>
      </c>
      <c r="S56" s="12">
        <v>37.4</v>
      </c>
      <c r="T56" s="12">
        <v>42.1</v>
      </c>
      <c r="U56" s="12">
        <v>32.9</v>
      </c>
      <c r="V56" s="12">
        <v>78.400000000000006</v>
      </c>
      <c r="W56" s="12">
        <v>84</v>
      </c>
      <c r="X56" s="12">
        <v>81.099999999999994</v>
      </c>
      <c r="Y56" s="12">
        <v>28.2</v>
      </c>
      <c r="Z56" s="12">
        <v>19.600000000000001</v>
      </c>
      <c r="AA56" s="12">
        <v>82.4</v>
      </c>
      <c r="AB56" s="12">
        <v>80.5</v>
      </c>
      <c r="AC56" s="12">
        <v>72.599999999999994</v>
      </c>
      <c r="AD56" s="12">
        <v>75.400000000000006</v>
      </c>
      <c r="AE56" s="12">
        <v>74.599999999999994</v>
      </c>
      <c r="AF56" s="12">
        <v>75.5</v>
      </c>
      <c r="AG56" s="12">
        <v>73.099999999999994</v>
      </c>
      <c r="AH56" s="12"/>
      <c r="AI56" s="10">
        <v>35558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17.399999999999999</v>
      </c>
      <c r="D57" s="12">
        <v>34.1</v>
      </c>
      <c r="E57" s="12">
        <v>49.4</v>
      </c>
      <c r="F57" s="12">
        <v>27.3</v>
      </c>
      <c r="G57" s="12">
        <v>47.9</v>
      </c>
      <c r="H57" s="12">
        <v>45.7</v>
      </c>
      <c r="I57" s="12">
        <v>45.6</v>
      </c>
      <c r="J57" s="12">
        <v>43.9</v>
      </c>
      <c r="K57" s="12">
        <v>16.399999999999999</v>
      </c>
      <c r="L57" s="12">
        <v>44.2</v>
      </c>
      <c r="M57" s="12">
        <v>41.7</v>
      </c>
      <c r="N57" s="12">
        <v>46.3</v>
      </c>
      <c r="O57" s="12">
        <v>37.1</v>
      </c>
      <c r="P57" s="12">
        <v>14.9</v>
      </c>
      <c r="Q57" s="12">
        <v>15.2</v>
      </c>
      <c r="R57" s="12">
        <v>14.8</v>
      </c>
      <c r="S57" s="12">
        <v>19.5</v>
      </c>
      <c r="T57" s="12">
        <v>22</v>
      </c>
      <c r="U57" s="12">
        <v>15.7</v>
      </c>
      <c r="V57" s="12">
        <v>45.1</v>
      </c>
      <c r="W57" s="12">
        <v>47.4</v>
      </c>
      <c r="X57" s="12">
        <v>46.4</v>
      </c>
      <c r="Y57" s="12">
        <v>17.399999999999999</v>
      </c>
      <c r="Z57" s="12">
        <v>10.3</v>
      </c>
      <c r="AA57" s="12">
        <v>44.1</v>
      </c>
      <c r="AB57" s="12">
        <v>46.1</v>
      </c>
      <c r="AC57" s="12">
        <v>41.9</v>
      </c>
      <c r="AD57" s="12">
        <v>40.799999999999997</v>
      </c>
      <c r="AE57" s="12">
        <v>42.9</v>
      </c>
      <c r="AF57" s="12">
        <v>42.1</v>
      </c>
      <c r="AG57" s="12">
        <v>41.8</v>
      </c>
      <c r="AH57" s="12"/>
      <c r="AI57" s="10">
        <v>18808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496" priority="1" stopIfTrue="1" operator="greaterThan">
      <formula>300</formula>
    </cfRule>
    <cfRule type="cellIs" dxfId="4495" priority="2" stopIfTrue="1" operator="between">
      <formula>150</formula>
      <formula>250</formula>
    </cfRule>
    <cfRule type="cellIs" dxfId="449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F6" sqref="AF6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'Aug15'!AG3</f>
        <v>37.779000000000003</v>
      </c>
      <c r="C3" s="12">
        <v>23.658999999999999</v>
      </c>
      <c r="D3" s="12">
        <v>45.898000000000003</v>
      </c>
      <c r="E3" s="12">
        <v>51.829000000000001</v>
      </c>
      <c r="F3" s="12">
        <v>52.32</v>
      </c>
      <c r="G3" s="12">
        <v>26.141999999999999</v>
      </c>
      <c r="H3" s="12">
        <v>51.716999999999999</v>
      </c>
      <c r="I3" s="12">
        <v>46.92</v>
      </c>
      <c r="J3" s="12">
        <v>50.537999999999997</v>
      </c>
      <c r="K3" s="12">
        <v>45.970999999999997</v>
      </c>
      <c r="L3" s="12">
        <v>43.796999999999997</v>
      </c>
      <c r="M3" s="12">
        <v>44.671999999999997</v>
      </c>
      <c r="N3" s="12">
        <v>51.412999999999997</v>
      </c>
      <c r="O3" s="12">
        <v>44.295000000000002</v>
      </c>
      <c r="P3" s="12">
        <v>52.798999999999999</v>
      </c>
      <c r="Q3" s="12">
        <v>18.684000000000001</v>
      </c>
      <c r="R3" s="12">
        <v>52.597000000000001</v>
      </c>
      <c r="S3" s="12">
        <v>50.488</v>
      </c>
      <c r="T3" s="12">
        <v>46.465000000000003</v>
      </c>
      <c r="U3" s="12">
        <v>51.518000000000001</v>
      </c>
      <c r="V3" s="12">
        <v>50.485999999999997</v>
      </c>
      <c r="W3" s="12">
        <v>39.784999999999997</v>
      </c>
      <c r="X3" s="12">
        <v>38.631</v>
      </c>
      <c r="Y3" s="12">
        <v>26.036000000000001</v>
      </c>
      <c r="Z3" s="12">
        <v>50.732999999999997</v>
      </c>
      <c r="AA3" s="12">
        <v>39.015999999999998</v>
      </c>
      <c r="AB3" s="12">
        <v>41.244999999999997</v>
      </c>
      <c r="AC3" s="12">
        <v>15.048</v>
      </c>
      <c r="AD3" s="12">
        <v>43.956000000000003</v>
      </c>
      <c r="AE3" s="12">
        <v>38.914000000000001</v>
      </c>
      <c r="AF3" s="12">
        <v>37.277999999999999</v>
      </c>
      <c r="AG3" s="12"/>
      <c r="AH3" s="12"/>
      <c r="AI3" s="12"/>
    </row>
    <row r="4" spans="1:40" s="6" customFormat="1" x14ac:dyDescent="0.25">
      <c r="A4" s="13" t="s">
        <v>4</v>
      </c>
      <c r="B4" s="12">
        <f>'Aug15'!AG4</f>
        <v>274.7</v>
      </c>
      <c r="C4" s="6">
        <f t="shared" ref="C4:H4" si="0">SUM(C54:C57)</f>
        <v>74.100000000000009</v>
      </c>
      <c r="D4" s="6">
        <f t="shared" si="0"/>
        <v>136.4</v>
      </c>
      <c r="E4" s="6">
        <f t="shared" si="0"/>
        <v>138.4</v>
      </c>
      <c r="F4" s="6">
        <f t="shared" si="0"/>
        <v>222.10000000000002</v>
      </c>
      <c r="G4" s="6">
        <f t="shared" si="0"/>
        <v>88.1</v>
      </c>
      <c r="H4" s="6">
        <f t="shared" si="0"/>
        <v>244.29999999999995</v>
      </c>
      <c r="I4" s="6">
        <f t="shared" ref="I4:N4" si="1">SUM(I54:I57)</f>
        <v>278.3</v>
      </c>
      <c r="J4" s="6">
        <f t="shared" si="1"/>
        <v>270.10000000000002</v>
      </c>
      <c r="K4" s="6">
        <f t="shared" si="1"/>
        <v>269.09999999999997</v>
      </c>
      <c r="L4" s="6">
        <f t="shared" si="1"/>
        <v>200.50000000000003</v>
      </c>
      <c r="M4" s="6">
        <f t="shared" si="1"/>
        <v>211.6</v>
      </c>
      <c r="N4" s="6">
        <f t="shared" si="1"/>
        <v>219.60000000000002</v>
      </c>
      <c r="O4" s="6">
        <f t="shared" ref="O4:U4" si="2">SUM(O54:O57)</f>
        <v>185.09999999999997</v>
      </c>
      <c r="P4" s="6">
        <f t="shared" si="2"/>
        <v>174.10000000000002</v>
      </c>
      <c r="Q4" s="6">
        <f t="shared" si="2"/>
        <v>99.800000000000011</v>
      </c>
      <c r="R4" s="6">
        <f t="shared" si="2"/>
        <v>169.29999999999998</v>
      </c>
      <c r="S4" s="6">
        <f t="shared" si="2"/>
        <v>81.8</v>
      </c>
      <c r="T4" s="6">
        <f t="shared" si="2"/>
        <v>108.1</v>
      </c>
      <c r="U4" s="6">
        <f t="shared" si="2"/>
        <v>163.6</v>
      </c>
      <c r="V4" s="6">
        <f t="shared" ref="V4:AB4" si="3">SUM(V54:V57)</f>
        <v>171.5</v>
      </c>
      <c r="W4" s="6">
        <f t="shared" si="3"/>
        <v>255.89999999999998</v>
      </c>
      <c r="X4" s="6">
        <f t="shared" si="3"/>
        <v>117.6</v>
      </c>
      <c r="Y4" s="6">
        <f t="shared" si="3"/>
        <v>46</v>
      </c>
      <c r="Z4" s="6">
        <f t="shared" si="3"/>
        <v>237.8</v>
      </c>
      <c r="AA4" s="6">
        <f t="shared" si="3"/>
        <v>242.49999999999997</v>
      </c>
      <c r="AB4" s="6">
        <f t="shared" si="3"/>
        <v>168.1</v>
      </c>
      <c r="AC4" s="6">
        <f>SUM(AC54:AC57)</f>
        <v>79.5</v>
      </c>
      <c r="AD4" s="6">
        <f>SUM(AD54:AD57)</f>
        <v>190.8</v>
      </c>
      <c r="AE4" s="6">
        <f>SUM(AE54:AE57)</f>
        <v>208.09999999999997</v>
      </c>
      <c r="AF4" s="6">
        <f>SUM(AF54:AF57)</f>
        <v>237.2</v>
      </c>
      <c r="AI4" s="9">
        <f>SUM(C4:AG4)</f>
        <v>5289.4000000000005</v>
      </c>
      <c r="AJ4" s="14">
        <f>AVERAGE(C4:AG4)</f>
        <v>176.31333333333336</v>
      </c>
      <c r="AK4" s="15"/>
    </row>
    <row r="5" spans="1:40" x14ac:dyDescent="0.25">
      <c r="A5" s="11" t="s">
        <v>29</v>
      </c>
      <c r="B5" s="10">
        <f>'Aug15'!AG5</f>
        <v>129860</v>
      </c>
      <c r="C5" s="10">
        <v>129934</v>
      </c>
      <c r="D5" s="10">
        <v>130071</v>
      </c>
      <c r="E5" s="10">
        <v>130210</v>
      </c>
      <c r="F5" s="10">
        <v>130432</v>
      </c>
      <c r="G5" s="10">
        <v>130520</v>
      </c>
      <c r="H5" s="10">
        <v>130765</v>
      </c>
      <c r="I5" s="10">
        <v>131043</v>
      </c>
      <c r="J5" s="10">
        <v>131314</v>
      </c>
      <c r="K5" s="10">
        <v>131593</v>
      </c>
      <c r="L5" s="10">
        <v>131784</v>
      </c>
      <c r="M5" s="10">
        <v>131996</v>
      </c>
      <c r="N5" s="10">
        <v>132215</v>
      </c>
      <c r="O5" s="10">
        <v>132401</v>
      </c>
      <c r="P5" s="10">
        <v>132575</v>
      </c>
      <c r="Q5" s="10">
        <v>132675</v>
      </c>
      <c r="R5" s="10">
        <v>132844</v>
      </c>
      <c r="S5" s="10">
        <v>132926</v>
      </c>
      <c r="T5" s="10">
        <v>133035</v>
      </c>
      <c r="U5" s="10">
        <v>133198</v>
      </c>
      <c r="V5" s="10">
        <v>133370</v>
      </c>
      <c r="W5" s="10">
        <v>133626</v>
      </c>
      <c r="X5" s="10">
        <v>133744</v>
      </c>
      <c r="Y5" s="10">
        <v>133790</v>
      </c>
      <c r="Z5" s="10">
        <v>134028</v>
      </c>
      <c r="AA5" s="10">
        <v>134270</v>
      </c>
      <c r="AB5" s="10">
        <v>134438</v>
      </c>
      <c r="AC5" s="10">
        <v>134518</v>
      </c>
      <c r="AD5" s="10">
        <v>134709</v>
      </c>
      <c r="AE5" s="10">
        <v>134918</v>
      </c>
      <c r="AF5" s="10">
        <v>135154</v>
      </c>
      <c r="AG5" s="10"/>
      <c r="AI5" s="10">
        <f>MAX(C5:AG5)-B5</f>
        <v>5294</v>
      </c>
    </row>
    <row r="6" spans="1:40" s="19" customFormat="1" x14ac:dyDescent="0.25">
      <c r="A6" s="11" t="s">
        <v>27</v>
      </c>
      <c r="B6" s="10">
        <f>'Aug15'!AG6</f>
        <v>111052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>
        <f>SUM(AI54:AI56)</f>
        <v>115557</v>
      </c>
      <c r="AG6" s="24"/>
      <c r="AI6" s="10">
        <f>MAX(C6:AG6)-B6</f>
        <v>4505</v>
      </c>
      <c r="AJ6" s="20"/>
    </row>
    <row r="7" spans="1:40" x14ac:dyDescent="0.25">
      <c r="A7" s="18" t="s">
        <v>37</v>
      </c>
      <c r="B7" s="10">
        <f>'Aug15'!AG7</f>
        <v>18808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>
        <f>AI57</f>
        <v>19597</v>
      </c>
      <c r="AG7" s="10"/>
      <c r="AI7" s="10">
        <f>MAX(C7:AG7)-B7</f>
        <v>789</v>
      </c>
      <c r="AJ7" s="16"/>
    </row>
    <row r="8" spans="1:40" x14ac:dyDescent="0.25">
      <c r="B8" s="29"/>
      <c r="O8" s="10"/>
      <c r="AG8" s="10"/>
      <c r="AI8" s="10">
        <f>SUM(AI6:AI7)</f>
        <v>5294</v>
      </c>
    </row>
    <row r="29" spans="30:30" x14ac:dyDescent="0.25">
      <c r="AD29" s="12"/>
    </row>
    <row r="30" spans="30:30" x14ac:dyDescent="0.25">
      <c r="AD30" s="12"/>
    </row>
    <row r="32" spans="30:30" x14ac:dyDescent="0.25">
      <c r="AD32" s="12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21.6</v>
      </c>
      <c r="D54" s="12">
        <v>38.700000000000003</v>
      </c>
      <c r="E54" s="12">
        <v>40.799999999999997</v>
      </c>
      <c r="F54" s="12">
        <v>63.1</v>
      </c>
      <c r="G54" s="12">
        <v>25.7</v>
      </c>
      <c r="H54" s="12">
        <v>70.8</v>
      </c>
      <c r="I54" s="12">
        <v>81.900000000000006</v>
      </c>
      <c r="J54" s="12">
        <v>78.099999999999994</v>
      </c>
      <c r="K54" s="12">
        <v>78.7</v>
      </c>
      <c r="L54" s="12">
        <v>56.8</v>
      </c>
      <c r="M54" s="12">
        <v>61.3</v>
      </c>
      <c r="N54" s="12">
        <v>61.7</v>
      </c>
      <c r="O54" s="12">
        <v>56.2</v>
      </c>
      <c r="P54" s="12">
        <v>48.6</v>
      </c>
      <c r="Q54" s="12">
        <v>29.1</v>
      </c>
      <c r="R54" s="12">
        <v>53</v>
      </c>
      <c r="S54" s="12">
        <v>25.9</v>
      </c>
      <c r="T54" s="12">
        <v>35.200000000000003</v>
      </c>
      <c r="U54" s="12">
        <v>46.4</v>
      </c>
      <c r="V54" s="12">
        <v>50.1</v>
      </c>
      <c r="W54" s="12">
        <v>75.599999999999994</v>
      </c>
      <c r="X54" s="12">
        <v>34</v>
      </c>
      <c r="Y54" s="12">
        <v>13.4</v>
      </c>
      <c r="Z54" s="12">
        <v>70.7</v>
      </c>
      <c r="AA54" s="12">
        <v>71.099999999999994</v>
      </c>
      <c r="AB54" s="12">
        <v>46.8</v>
      </c>
      <c r="AC54" s="12">
        <v>23</v>
      </c>
      <c r="AD54" s="12">
        <v>57.1</v>
      </c>
      <c r="AE54" s="12">
        <v>60.8</v>
      </c>
      <c r="AF54" s="12">
        <v>70.900000000000006</v>
      </c>
      <c r="AG54" s="12"/>
      <c r="AH54" s="12"/>
      <c r="AI54" s="10">
        <v>39647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21.1</v>
      </c>
      <c r="D55" s="12">
        <v>38.4</v>
      </c>
      <c r="E55" s="12">
        <v>40.1</v>
      </c>
      <c r="F55" s="12">
        <v>62.6</v>
      </c>
      <c r="G55" s="12">
        <v>25.2</v>
      </c>
      <c r="H55" s="12">
        <v>70.599999999999994</v>
      </c>
      <c r="I55" s="12">
        <v>80.099999999999994</v>
      </c>
      <c r="J55" s="12">
        <v>77.2</v>
      </c>
      <c r="K55" s="12">
        <v>77.2</v>
      </c>
      <c r="L55" s="12">
        <v>56.6</v>
      </c>
      <c r="M55" s="12">
        <v>60.7</v>
      </c>
      <c r="N55" s="12">
        <v>61.6</v>
      </c>
      <c r="O55" s="12">
        <v>55.4</v>
      </c>
      <c r="P55" s="12">
        <v>48.2</v>
      </c>
      <c r="Q55" s="12">
        <v>28.7</v>
      </c>
      <c r="R55" s="12">
        <v>51.3</v>
      </c>
      <c r="S55" s="12">
        <v>25.4</v>
      </c>
      <c r="T55" s="12">
        <v>31.8</v>
      </c>
      <c r="U55" s="12">
        <v>45.9</v>
      </c>
      <c r="V55" s="12">
        <v>48.4</v>
      </c>
      <c r="W55" s="12">
        <v>73.8</v>
      </c>
      <c r="X55" s="12">
        <v>33.5</v>
      </c>
      <c r="Y55" s="12">
        <v>13.1</v>
      </c>
      <c r="Z55" s="12">
        <v>68.599999999999994</v>
      </c>
      <c r="AA55" s="12">
        <v>70</v>
      </c>
      <c r="AB55" s="12">
        <v>46.7</v>
      </c>
      <c r="AC55" s="12">
        <v>22.6</v>
      </c>
      <c r="AD55" s="12">
        <v>55.2</v>
      </c>
      <c r="AE55" s="12">
        <v>60.4</v>
      </c>
      <c r="AF55" s="12">
        <v>69.3</v>
      </c>
      <c r="AG55" s="12"/>
      <c r="AH55" s="12"/>
      <c r="AI55" s="10">
        <v>38916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20.7</v>
      </c>
      <c r="D56" s="12">
        <v>37.9</v>
      </c>
      <c r="E56" s="12">
        <v>38.5</v>
      </c>
      <c r="F56" s="12">
        <v>60.1</v>
      </c>
      <c r="G56" s="12">
        <v>24.6</v>
      </c>
      <c r="H56" s="12">
        <v>68.2</v>
      </c>
      <c r="I56" s="12">
        <v>74.8</v>
      </c>
      <c r="J56" s="12">
        <v>72.400000000000006</v>
      </c>
      <c r="K56" s="12">
        <v>71.8</v>
      </c>
      <c r="L56" s="12">
        <v>55.7</v>
      </c>
      <c r="M56" s="12">
        <v>58.1</v>
      </c>
      <c r="N56" s="12">
        <v>60.3</v>
      </c>
      <c r="O56" s="12">
        <v>50.3</v>
      </c>
      <c r="P56" s="12">
        <v>47.4</v>
      </c>
      <c r="Q56" s="12">
        <v>28.1</v>
      </c>
      <c r="R56" s="12">
        <v>44.8</v>
      </c>
      <c r="S56" s="12">
        <v>21</v>
      </c>
      <c r="T56" s="12">
        <v>28</v>
      </c>
      <c r="U56" s="12">
        <v>44.1</v>
      </c>
      <c r="V56" s="12">
        <v>46.1</v>
      </c>
      <c r="W56" s="12">
        <v>67.7</v>
      </c>
      <c r="X56" s="12">
        <v>33</v>
      </c>
      <c r="Y56" s="12">
        <v>12.9</v>
      </c>
      <c r="Z56" s="12">
        <v>62.6</v>
      </c>
      <c r="AA56" s="12">
        <v>64.8</v>
      </c>
      <c r="AB56" s="12">
        <v>46.4</v>
      </c>
      <c r="AC56" s="12">
        <v>22.4</v>
      </c>
      <c r="AD56" s="12">
        <v>51.6</v>
      </c>
      <c r="AE56" s="12">
        <v>56.7</v>
      </c>
      <c r="AF56" s="12">
        <v>63.8</v>
      </c>
      <c r="AG56" s="12"/>
      <c r="AH56" s="12"/>
      <c r="AI56" s="10">
        <v>36994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10.7</v>
      </c>
      <c r="D57" s="12">
        <v>21.4</v>
      </c>
      <c r="E57" s="12">
        <v>19</v>
      </c>
      <c r="F57" s="12">
        <v>36.299999999999997</v>
      </c>
      <c r="G57" s="12">
        <v>12.6</v>
      </c>
      <c r="H57" s="12">
        <v>34.700000000000003</v>
      </c>
      <c r="I57" s="12">
        <v>41.5</v>
      </c>
      <c r="J57" s="12">
        <v>42.4</v>
      </c>
      <c r="K57" s="12">
        <v>41.4</v>
      </c>
      <c r="L57" s="12">
        <v>31.4</v>
      </c>
      <c r="M57" s="12">
        <v>31.5</v>
      </c>
      <c r="N57" s="12">
        <v>36</v>
      </c>
      <c r="O57" s="12">
        <v>23.2</v>
      </c>
      <c r="P57" s="12">
        <v>29.9</v>
      </c>
      <c r="Q57" s="12">
        <v>13.9</v>
      </c>
      <c r="R57" s="12">
        <v>20.2</v>
      </c>
      <c r="S57" s="12">
        <v>9.5</v>
      </c>
      <c r="T57" s="12">
        <v>13.1</v>
      </c>
      <c r="U57" s="12">
        <v>27.2</v>
      </c>
      <c r="V57" s="12">
        <v>26.9</v>
      </c>
      <c r="W57" s="12">
        <v>38.799999999999997</v>
      </c>
      <c r="X57" s="12">
        <v>17.100000000000001</v>
      </c>
      <c r="Y57" s="12">
        <v>6.6</v>
      </c>
      <c r="Z57" s="12">
        <v>35.9</v>
      </c>
      <c r="AA57" s="12">
        <v>36.6</v>
      </c>
      <c r="AB57" s="12">
        <v>28.2</v>
      </c>
      <c r="AC57" s="12">
        <v>11.5</v>
      </c>
      <c r="AD57" s="12">
        <v>26.9</v>
      </c>
      <c r="AE57" s="12">
        <v>30.2</v>
      </c>
      <c r="AF57" s="12">
        <v>33.200000000000003</v>
      </c>
      <c r="AG57" s="12"/>
      <c r="AH57" s="12"/>
      <c r="AI57" s="10">
        <v>19597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493" priority="1" stopIfTrue="1" operator="greaterThan">
      <formula>300</formula>
    </cfRule>
    <cfRule type="cellIs" dxfId="4492" priority="2" stopIfTrue="1" operator="between">
      <formula>150</formula>
      <formula>250</formula>
    </cfRule>
    <cfRule type="cellIs" dxfId="4491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D22" sqref="AD22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'Sep15'!AF3</f>
        <v>37.277999999999999</v>
      </c>
      <c r="C3" s="12">
        <v>35.853000000000002</v>
      </c>
      <c r="D3" s="12">
        <v>35.335000000000001</v>
      </c>
      <c r="E3" s="12">
        <v>41.732999999999997</v>
      </c>
      <c r="F3" s="12">
        <v>44.948</v>
      </c>
      <c r="G3" s="12">
        <v>40.893999999999998</v>
      </c>
      <c r="H3" s="12">
        <v>10.329000000000001</v>
      </c>
      <c r="I3" s="12">
        <v>38.673999999999999</v>
      </c>
      <c r="J3" s="12">
        <v>49.686</v>
      </c>
      <c r="K3" s="12">
        <v>36.396999999999998</v>
      </c>
      <c r="L3" s="12">
        <v>18.431000000000001</v>
      </c>
      <c r="M3" s="12">
        <v>30.126000000000001</v>
      </c>
      <c r="N3" s="12">
        <v>42.743000000000002</v>
      </c>
      <c r="O3" s="12">
        <v>11.726000000000001</v>
      </c>
      <c r="P3" s="12">
        <v>41.177</v>
      </c>
      <c r="Q3" s="12">
        <v>10.598000000000001</v>
      </c>
      <c r="R3" s="12">
        <v>21.149000000000001</v>
      </c>
      <c r="S3" s="12">
        <v>39.298000000000002</v>
      </c>
      <c r="T3" s="12">
        <v>7.4880000000000004</v>
      </c>
      <c r="U3" s="12">
        <v>42.238</v>
      </c>
      <c r="V3" s="12">
        <v>33.128</v>
      </c>
      <c r="W3" s="12">
        <v>38.414999999999999</v>
      </c>
      <c r="X3" s="12">
        <v>21.55</v>
      </c>
      <c r="Y3" s="12">
        <v>42.9</v>
      </c>
      <c r="Z3" s="12">
        <v>30.744</v>
      </c>
      <c r="AA3" s="12">
        <v>42.9</v>
      </c>
      <c r="AB3" s="12">
        <v>29.638999999999999</v>
      </c>
      <c r="AC3" s="12">
        <v>28.8</v>
      </c>
      <c r="AD3" s="12">
        <v>35.945</v>
      </c>
      <c r="AE3" s="12">
        <v>32.902999999999999</v>
      </c>
      <c r="AF3" s="12">
        <v>28.571000000000002</v>
      </c>
      <c r="AG3" s="12">
        <v>8.8059999999999992</v>
      </c>
      <c r="AH3" s="12"/>
      <c r="AI3" s="12"/>
    </row>
    <row r="4" spans="1:40" s="6" customFormat="1" x14ac:dyDescent="0.25">
      <c r="A4" s="13" t="s">
        <v>4</v>
      </c>
      <c r="B4" s="12">
        <f>'Sep15'!AF4</f>
        <v>237.2</v>
      </c>
      <c r="C4" s="6">
        <f t="shared" ref="C4:J4" si="0">SUM(C54:C57)</f>
        <v>228.50000000000003</v>
      </c>
      <c r="D4" s="6">
        <f t="shared" si="0"/>
        <v>201.29999999999998</v>
      </c>
      <c r="E4" s="6">
        <f t="shared" si="0"/>
        <v>160.29999999999998</v>
      </c>
      <c r="F4" s="6">
        <f t="shared" si="0"/>
        <v>219.60000000000002</v>
      </c>
      <c r="G4" s="6">
        <f t="shared" si="0"/>
        <v>145.69999999999999</v>
      </c>
      <c r="H4" s="6">
        <f t="shared" si="0"/>
        <v>37.4</v>
      </c>
      <c r="I4" s="6">
        <f t="shared" si="0"/>
        <v>75.8</v>
      </c>
      <c r="J4" s="6">
        <f t="shared" si="0"/>
        <v>146.5</v>
      </c>
      <c r="K4" s="6">
        <f t="shared" ref="K4:R4" si="1">SUM(K54:K57)</f>
        <v>196.7</v>
      </c>
      <c r="L4" s="6">
        <f t="shared" si="1"/>
        <v>60.2</v>
      </c>
      <c r="M4" s="6">
        <f t="shared" si="1"/>
        <v>88.5</v>
      </c>
      <c r="N4" s="6">
        <f t="shared" si="1"/>
        <v>147.5</v>
      </c>
      <c r="O4" s="6">
        <f t="shared" si="1"/>
        <v>39.099999999999994</v>
      </c>
      <c r="P4" s="6">
        <f t="shared" si="1"/>
        <v>107.60000000000001</v>
      </c>
      <c r="Q4" s="6">
        <f t="shared" si="1"/>
        <v>45.3</v>
      </c>
      <c r="R4" s="6">
        <f t="shared" si="1"/>
        <v>73.3</v>
      </c>
      <c r="S4" s="6">
        <f t="shared" ref="S4:X4" si="2">SUM(S54:S57)</f>
        <v>83.9</v>
      </c>
      <c r="T4" s="6">
        <f t="shared" si="2"/>
        <v>24</v>
      </c>
      <c r="U4" s="6">
        <f t="shared" si="2"/>
        <v>79.099999999999994</v>
      </c>
      <c r="V4" s="6">
        <f t="shared" si="2"/>
        <v>169</v>
      </c>
      <c r="W4" s="6">
        <f t="shared" si="2"/>
        <v>158.4</v>
      </c>
      <c r="X4" s="6">
        <f t="shared" si="2"/>
        <v>87.9</v>
      </c>
      <c r="Y4" s="6">
        <f t="shared" ref="Y4:AD4" si="3">SUM(Y54:Y57)</f>
        <v>150.30000000000001</v>
      </c>
      <c r="Z4" s="6">
        <f t="shared" si="3"/>
        <v>121.4</v>
      </c>
      <c r="AA4" s="6">
        <f t="shared" si="3"/>
        <v>129.69999999999999</v>
      </c>
      <c r="AB4" s="6">
        <f t="shared" si="3"/>
        <v>161.5</v>
      </c>
      <c r="AC4" s="6">
        <f t="shared" si="3"/>
        <v>155.20000000000002</v>
      </c>
      <c r="AD4" s="6">
        <f t="shared" si="3"/>
        <v>130.60000000000002</v>
      </c>
      <c r="AE4" s="6">
        <f>SUM(AE54:AE57)</f>
        <v>92</v>
      </c>
      <c r="AF4" s="6">
        <f>SUM(AF54:AF57)</f>
        <v>153.4</v>
      </c>
      <c r="AG4" s="6">
        <f>SUM(AG54:AG57)</f>
        <v>44.4</v>
      </c>
      <c r="AI4" s="9">
        <f>SUM(C4:AG4)</f>
        <v>3714.1</v>
      </c>
      <c r="AJ4" s="14">
        <f>AVERAGE(C4:AG4)</f>
        <v>119.80967741935484</v>
      </c>
      <c r="AK4" s="15"/>
    </row>
    <row r="5" spans="1:40" x14ac:dyDescent="0.25">
      <c r="A5" s="11" t="s">
        <v>29</v>
      </c>
      <c r="B5" s="10">
        <f>'Sep15'!AF5</f>
        <v>135154</v>
      </c>
      <c r="C5" s="10">
        <v>135383</v>
      </c>
      <c r="D5" s="10">
        <v>135586</v>
      </c>
      <c r="E5" s="10">
        <v>135745</v>
      </c>
      <c r="F5" s="10">
        <v>135966</v>
      </c>
      <c r="G5" s="10">
        <v>136112</v>
      </c>
      <c r="H5" s="10">
        <v>136150</v>
      </c>
      <c r="I5" s="10">
        <v>136225</v>
      </c>
      <c r="J5" s="10">
        <v>136373</v>
      </c>
      <c r="K5" s="10">
        <v>136568</v>
      </c>
      <c r="L5" s="10">
        <v>136628</v>
      </c>
      <c r="M5" s="10">
        <v>136717</v>
      </c>
      <c r="N5" s="10">
        <v>136865</v>
      </c>
      <c r="O5" s="10">
        <v>136904</v>
      </c>
      <c r="P5" s="10">
        <v>137011</v>
      </c>
      <c r="Q5" s="10">
        <v>137058</v>
      </c>
      <c r="R5" s="10">
        <v>137131</v>
      </c>
      <c r="S5" s="10">
        <v>137215</v>
      </c>
      <c r="T5" s="10">
        <v>137239</v>
      </c>
      <c r="U5" s="10">
        <v>137319</v>
      </c>
      <c r="V5" s="10">
        <v>137488</v>
      </c>
      <c r="W5" s="10">
        <v>137647</v>
      </c>
      <c r="X5" s="10">
        <v>137735</v>
      </c>
      <c r="Y5" s="10">
        <v>137885</v>
      </c>
      <c r="Z5" s="10">
        <v>138006</v>
      </c>
      <c r="AA5" s="10">
        <v>138137</v>
      </c>
      <c r="AB5" s="10">
        <v>138298</v>
      </c>
      <c r="AC5" s="10">
        <v>138454</v>
      </c>
      <c r="AD5" s="10">
        <v>138585</v>
      </c>
      <c r="AE5" s="10">
        <v>138677</v>
      </c>
      <c r="AF5" s="10">
        <v>138831</v>
      </c>
      <c r="AG5" s="10">
        <v>138874</v>
      </c>
      <c r="AI5" s="10">
        <f>MAX(C5:AG5)-B5</f>
        <v>3720</v>
      </c>
    </row>
    <row r="6" spans="1:40" s="19" customFormat="1" x14ac:dyDescent="0.25">
      <c r="A6" s="11" t="s">
        <v>27</v>
      </c>
      <c r="B6" s="10">
        <f>'Sep15'!AF6</f>
        <v>115557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>
        <f>SUM(AI54:AI56)</f>
        <v>118761</v>
      </c>
      <c r="AI6" s="10">
        <f>AG6-B6</f>
        <v>3204</v>
      </c>
      <c r="AJ6" s="20"/>
    </row>
    <row r="7" spans="1:40" x14ac:dyDescent="0.25">
      <c r="A7" s="18" t="s">
        <v>37</v>
      </c>
      <c r="B7" s="10">
        <f>'Sep15'!AF7</f>
        <v>19597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AI57</f>
        <v>20113</v>
      </c>
      <c r="AI7" s="10">
        <f>AG7-B7</f>
        <v>516</v>
      </c>
      <c r="AJ7" s="16"/>
    </row>
    <row r="8" spans="1:40" x14ac:dyDescent="0.25">
      <c r="B8" s="29"/>
      <c r="O8" s="10"/>
      <c r="AG8" s="10"/>
      <c r="AI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68.400000000000006</v>
      </c>
      <c r="D54" s="12">
        <v>57.5</v>
      </c>
      <c r="E54" s="12">
        <v>45.6</v>
      </c>
      <c r="F54" s="12">
        <v>65</v>
      </c>
      <c r="G54" s="12">
        <v>40.9</v>
      </c>
      <c r="H54" s="12">
        <v>10.8</v>
      </c>
      <c r="I54" s="12">
        <v>22.2</v>
      </c>
      <c r="J54" s="12">
        <v>42.8</v>
      </c>
      <c r="K54" s="12">
        <v>58</v>
      </c>
      <c r="L54" s="12">
        <v>17.5</v>
      </c>
      <c r="M54" s="12">
        <v>26</v>
      </c>
      <c r="N54" s="12">
        <v>42.9</v>
      </c>
      <c r="O54" s="12">
        <v>11.3</v>
      </c>
      <c r="P54" s="12">
        <v>30.8</v>
      </c>
      <c r="Q54" s="12">
        <v>13.2</v>
      </c>
      <c r="R54" s="12">
        <v>21.4</v>
      </c>
      <c r="S54" s="12">
        <v>24.3</v>
      </c>
      <c r="T54" s="12">
        <v>6.9</v>
      </c>
      <c r="U54" s="12">
        <v>23.2</v>
      </c>
      <c r="V54" s="12">
        <v>51.5</v>
      </c>
      <c r="W54" s="12">
        <v>46.5</v>
      </c>
      <c r="X54" s="12">
        <v>25.2</v>
      </c>
      <c r="Y54" s="12">
        <v>46</v>
      </c>
      <c r="Z54" s="12">
        <v>35.200000000000003</v>
      </c>
      <c r="AA54" s="12">
        <v>40.1</v>
      </c>
      <c r="AB54" s="12">
        <v>49.5</v>
      </c>
      <c r="AC54" s="12">
        <v>47.9</v>
      </c>
      <c r="AD54" s="12">
        <v>38.200000000000003</v>
      </c>
      <c r="AE54" s="12">
        <v>26.9</v>
      </c>
      <c r="AF54" s="12">
        <v>46.5</v>
      </c>
      <c r="AG54" s="12">
        <v>12.9</v>
      </c>
      <c r="AH54" s="12"/>
      <c r="AI54" s="10">
        <v>40743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67</v>
      </c>
      <c r="D55" s="12">
        <v>57.6</v>
      </c>
      <c r="E55" s="12">
        <v>45.5</v>
      </c>
      <c r="F55" s="12">
        <v>64.5</v>
      </c>
      <c r="G55" s="12">
        <v>40.9</v>
      </c>
      <c r="H55" s="12">
        <v>10.6</v>
      </c>
      <c r="I55" s="12">
        <v>21.8</v>
      </c>
      <c r="J55" s="12">
        <v>42.5</v>
      </c>
      <c r="K55" s="12">
        <v>57.1</v>
      </c>
      <c r="L55" s="12">
        <v>17.2</v>
      </c>
      <c r="M55" s="12">
        <v>25.6</v>
      </c>
      <c r="N55" s="12">
        <v>42.7</v>
      </c>
      <c r="O55" s="12">
        <v>11.1</v>
      </c>
      <c r="P55" s="12">
        <v>30.5</v>
      </c>
      <c r="Q55" s="12">
        <v>12.9</v>
      </c>
      <c r="R55" s="12">
        <v>21.1</v>
      </c>
      <c r="S55" s="12">
        <v>24.1</v>
      </c>
      <c r="T55" s="12">
        <v>6.8</v>
      </c>
      <c r="U55" s="12">
        <v>22.9</v>
      </c>
      <c r="V55" s="12">
        <v>51.2</v>
      </c>
      <c r="W55" s="12">
        <v>46.3</v>
      </c>
      <c r="X55" s="12">
        <v>25</v>
      </c>
      <c r="Y55" s="12">
        <v>45.4</v>
      </c>
      <c r="Z55" s="12">
        <v>34.9</v>
      </c>
      <c r="AA55" s="12">
        <v>39.5</v>
      </c>
      <c r="AB55" s="12">
        <v>49</v>
      </c>
      <c r="AC55" s="12">
        <v>47.5</v>
      </c>
      <c r="AD55" s="12">
        <v>38.1</v>
      </c>
      <c r="AE55" s="12">
        <v>26.7</v>
      </c>
      <c r="AF55" s="12">
        <v>46.1</v>
      </c>
      <c r="AG55" s="12">
        <v>12.7</v>
      </c>
      <c r="AH55" s="12"/>
      <c r="AI55" s="10">
        <v>40002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61.2</v>
      </c>
      <c r="D56" s="12">
        <v>55.1</v>
      </c>
      <c r="E56" s="12">
        <v>44.3</v>
      </c>
      <c r="F56" s="12">
        <v>58.8</v>
      </c>
      <c r="G56" s="12">
        <v>40.700000000000003</v>
      </c>
      <c r="H56" s="12">
        <v>10.5</v>
      </c>
      <c r="I56" s="12">
        <v>21.3</v>
      </c>
      <c r="J56" s="12">
        <v>40.9</v>
      </c>
      <c r="K56" s="12">
        <v>52.8</v>
      </c>
      <c r="L56" s="12">
        <v>16.899999999999999</v>
      </c>
      <c r="M56" s="12">
        <v>24.8</v>
      </c>
      <c r="N56" s="12">
        <v>41.6</v>
      </c>
      <c r="O56" s="12">
        <v>10.9</v>
      </c>
      <c r="P56" s="12">
        <v>30.1</v>
      </c>
      <c r="Q56" s="12">
        <v>12.7</v>
      </c>
      <c r="R56" s="12">
        <v>20.6</v>
      </c>
      <c r="S56" s="12">
        <v>23.6</v>
      </c>
      <c r="T56" s="12">
        <v>6.7</v>
      </c>
      <c r="U56" s="12">
        <v>22</v>
      </c>
      <c r="V56" s="12">
        <v>45.9</v>
      </c>
      <c r="W56" s="12">
        <v>43.2</v>
      </c>
      <c r="X56" s="12">
        <v>24.6</v>
      </c>
      <c r="Y56" s="12">
        <v>40.5</v>
      </c>
      <c r="Z56" s="12">
        <v>34.200000000000003</v>
      </c>
      <c r="AA56" s="12">
        <v>34</v>
      </c>
      <c r="AB56" s="12">
        <v>43.4</v>
      </c>
      <c r="AC56" s="12">
        <v>42.4</v>
      </c>
      <c r="AD56" s="12">
        <v>36.4</v>
      </c>
      <c r="AE56" s="12">
        <v>26.2</v>
      </c>
      <c r="AF56" s="12">
        <v>41.5</v>
      </c>
      <c r="AG56" s="12">
        <v>12.4</v>
      </c>
      <c r="AH56" s="12"/>
      <c r="AI56" s="10">
        <v>38016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31.9</v>
      </c>
      <c r="D57" s="12">
        <v>31.1</v>
      </c>
      <c r="E57" s="12">
        <v>24.9</v>
      </c>
      <c r="F57" s="12">
        <v>31.3</v>
      </c>
      <c r="G57" s="12">
        <v>23.2</v>
      </c>
      <c r="H57" s="12">
        <v>5.5</v>
      </c>
      <c r="I57" s="12">
        <v>10.5</v>
      </c>
      <c r="J57" s="12">
        <v>20.3</v>
      </c>
      <c r="K57" s="12">
        <v>28.8</v>
      </c>
      <c r="L57" s="12">
        <v>8.6</v>
      </c>
      <c r="M57" s="12">
        <v>12.1</v>
      </c>
      <c r="N57" s="12">
        <v>20.3</v>
      </c>
      <c r="O57" s="12">
        <v>5.8</v>
      </c>
      <c r="P57" s="12">
        <v>16.2</v>
      </c>
      <c r="Q57" s="12">
        <v>6.5</v>
      </c>
      <c r="R57" s="12">
        <v>10.199999999999999</v>
      </c>
      <c r="S57" s="12">
        <v>11.9</v>
      </c>
      <c r="T57" s="12">
        <v>3.6</v>
      </c>
      <c r="U57" s="12">
        <v>11</v>
      </c>
      <c r="V57" s="12">
        <v>20.399999999999999</v>
      </c>
      <c r="W57" s="12">
        <v>22.4</v>
      </c>
      <c r="X57" s="12">
        <v>13.1</v>
      </c>
      <c r="Y57" s="12">
        <v>18.399999999999999</v>
      </c>
      <c r="Z57" s="12">
        <v>17.100000000000001</v>
      </c>
      <c r="AA57" s="12">
        <v>16.100000000000001</v>
      </c>
      <c r="AB57" s="12">
        <v>19.600000000000001</v>
      </c>
      <c r="AC57" s="12">
        <v>17.399999999999999</v>
      </c>
      <c r="AD57" s="12">
        <v>17.899999999999999</v>
      </c>
      <c r="AE57" s="12">
        <v>12.2</v>
      </c>
      <c r="AF57" s="12">
        <v>19.3</v>
      </c>
      <c r="AG57" s="12">
        <v>6.4</v>
      </c>
      <c r="AH57" s="12"/>
      <c r="AI57" s="10">
        <v>20113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490" priority="1" stopIfTrue="1" operator="greaterThan">
      <formula>300</formula>
    </cfRule>
    <cfRule type="cellIs" dxfId="4489" priority="2" stopIfTrue="1" operator="between">
      <formula>150</formula>
      <formula>250</formula>
    </cfRule>
    <cfRule type="cellIs" dxfId="448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'Okt15'!AG3</f>
        <v>8.8059999999999992</v>
      </c>
      <c r="C3" s="12">
        <v>28.132999999999999</v>
      </c>
      <c r="D3" s="12">
        <v>37.713000000000001</v>
      </c>
      <c r="E3" s="12">
        <v>19.215</v>
      </c>
      <c r="F3" s="12">
        <v>26.829000000000001</v>
      </c>
      <c r="G3" s="12">
        <v>25.631</v>
      </c>
      <c r="H3" s="12">
        <v>27.888999999999999</v>
      </c>
      <c r="I3" s="12">
        <v>24.858000000000001</v>
      </c>
      <c r="J3" s="12">
        <v>24.885000000000002</v>
      </c>
      <c r="K3" s="12">
        <v>33.694000000000003</v>
      </c>
      <c r="L3" s="12">
        <v>24.12</v>
      </c>
      <c r="M3" s="12">
        <v>23.966000000000001</v>
      </c>
      <c r="N3" s="12">
        <v>22.425999999999998</v>
      </c>
      <c r="O3" s="12">
        <v>28.562000000000001</v>
      </c>
      <c r="P3" s="12">
        <v>24.481000000000002</v>
      </c>
      <c r="Q3" s="12">
        <v>27.297999999999998</v>
      </c>
      <c r="R3" s="12">
        <v>26.925999999999998</v>
      </c>
      <c r="S3" s="12">
        <v>29.378</v>
      </c>
      <c r="T3" s="12">
        <v>22.673999999999999</v>
      </c>
      <c r="U3" s="12">
        <v>23.396000000000001</v>
      </c>
      <c r="V3" s="12">
        <v>11.523</v>
      </c>
      <c r="W3" s="12">
        <v>30.824999999999999</v>
      </c>
      <c r="X3" s="12">
        <v>2.1240000000000001</v>
      </c>
      <c r="Y3" s="12">
        <v>17.216999999999999</v>
      </c>
      <c r="Z3" s="12">
        <v>25.498000000000001</v>
      </c>
      <c r="AA3" s="12">
        <v>1.0760000000000001</v>
      </c>
      <c r="AB3" s="12">
        <v>4.673</v>
      </c>
      <c r="AC3" s="12">
        <v>27.79</v>
      </c>
      <c r="AD3" s="12">
        <v>25.978000000000002</v>
      </c>
      <c r="AE3" s="12">
        <v>7.1440000000000001</v>
      </c>
      <c r="AF3" s="12">
        <v>22.876000000000001</v>
      </c>
      <c r="AG3" s="12"/>
      <c r="AH3" s="12"/>
      <c r="AI3" s="12"/>
    </row>
    <row r="4" spans="1:40" s="6" customFormat="1" x14ac:dyDescent="0.25">
      <c r="A4" s="13" t="s">
        <v>4</v>
      </c>
      <c r="B4" s="12">
        <f>'Okt15'!AG4</f>
        <v>44.4</v>
      </c>
      <c r="C4" s="6">
        <f t="shared" ref="C4:H4" si="0">SUM(C54:C57)</f>
        <v>150.6</v>
      </c>
      <c r="D4" s="6">
        <f t="shared" si="0"/>
        <v>125.7</v>
      </c>
      <c r="E4" s="6">
        <f t="shared" si="0"/>
        <v>47.6</v>
      </c>
      <c r="F4" s="6">
        <f t="shared" si="0"/>
        <v>128.80000000000001</v>
      </c>
      <c r="G4" s="6">
        <f t="shared" si="0"/>
        <v>139.70000000000002</v>
      </c>
      <c r="H4" s="6">
        <f t="shared" si="0"/>
        <v>137.4</v>
      </c>
      <c r="I4" s="6">
        <f t="shared" ref="I4:P4" si="1">SUM(I54:I57)</f>
        <v>132.5</v>
      </c>
      <c r="J4" s="6">
        <f t="shared" si="1"/>
        <v>135.6</v>
      </c>
      <c r="K4" s="6">
        <f t="shared" si="1"/>
        <v>120.1</v>
      </c>
      <c r="L4" s="6">
        <f t="shared" si="1"/>
        <v>125.4</v>
      </c>
      <c r="M4" s="6">
        <f t="shared" si="1"/>
        <v>127.89999999999999</v>
      </c>
      <c r="N4" s="6">
        <f t="shared" si="1"/>
        <v>65.699999999999989</v>
      </c>
      <c r="O4" s="6">
        <f t="shared" si="1"/>
        <v>99.3</v>
      </c>
      <c r="P4" s="6">
        <f t="shared" si="1"/>
        <v>95.1</v>
      </c>
      <c r="Q4" s="6">
        <f t="shared" ref="Q4:V4" si="2">SUM(Q54:Q57)</f>
        <v>84.699999999999989</v>
      </c>
      <c r="R4" s="6">
        <f t="shared" si="2"/>
        <v>109.2</v>
      </c>
      <c r="S4" s="6">
        <f t="shared" si="2"/>
        <v>99.5</v>
      </c>
      <c r="T4" s="6">
        <f t="shared" si="2"/>
        <v>117</v>
      </c>
      <c r="U4" s="6">
        <f t="shared" si="2"/>
        <v>95.800000000000011</v>
      </c>
      <c r="V4" s="6">
        <f t="shared" si="2"/>
        <v>26.6</v>
      </c>
      <c r="W4" s="6">
        <f t="shared" ref="W4:AF4" si="3">SUM(W54:W57)</f>
        <v>53.4</v>
      </c>
      <c r="X4" s="6">
        <f t="shared" si="3"/>
        <v>7.9</v>
      </c>
      <c r="Y4" s="6">
        <f t="shared" si="3"/>
        <v>27.599999999999998</v>
      </c>
      <c r="Z4" s="6">
        <f t="shared" si="3"/>
        <v>84.600000000000009</v>
      </c>
      <c r="AA4" s="6">
        <f t="shared" si="3"/>
        <v>3.6</v>
      </c>
      <c r="AB4" s="6">
        <f t="shared" si="3"/>
        <v>13.1</v>
      </c>
      <c r="AC4" s="6">
        <f t="shared" si="3"/>
        <v>56.600000000000009</v>
      </c>
      <c r="AD4" s="6">
        <f t="shared" si="3"/>
        <v>28.3</v>
      </c>
      <c r="AE4" s="6">
        <f t="shared" si="3"/>
        <v>27.400000000000002</v>
      </c>
      <c r="AF4" s="6">
        <f t="shared" si="3"/>
        <v>89.6</v>
      </c>
      <c r="AI4" s="9">
        <f>SUM(C4:AG4)</f>
        <v>2556.3000000000002</v>
      </c>
      <c r="AJ4" s="14">
        <f>AVERAGE(C4:AG4)</f>
        <v>85.210000000000008</v>
      </c>
      <c r="AK4" s="15"/>
    </row>
    <row r="5" spans="1:40" x14ac:dyDescent="0.25">
      <c r="A5" s="11" t="s">
        <v>29</v>
      </c>
      <c r="B5" s="10">
        <f>'Okt15'!AG5</f>
        <v>138874</v>
      </c>
      <c r="C5" s="10">
        <v>139025</v>
      </c>
      <c r="D5" s="10">
        <v>139152</v>
      </c>
      <c r="E5" s="10">
        <v>139200</v>
      </c>
      <c r="F5" s="10">
        <v>139328</v>
      </c>
      <c r="G5" s="10">
        <v>139468</v>
      </c>
      <c r="H5" s="10">
        <v>139606</v>
      </c>
      <c r="I5" s="10">
        <v>139738</v>
      </c>
      <c r="J5" s="10">
        <v>139874</v>
      </c>
      <c r="K5" s="10">
        <v>139994</v>
      </c>
      <c r="L5" s="10">
        <v>140120</v>
      </c>
      <c r="M5" s="10">
        <v>140248</v>
      </c>
      <c r="N5" s="10">
        <v>140314</v>
      </c>
      <c r="O5" s="10">
        <v>140413</v>
      </c>
      <c r="P5" s="10">
        <v>140508</v>
      </c>
      <c r="Q5" s="10">
        <v>140594</v>
      </c>
      <c r="R5" s="10">
        <v>140793</v>
      </c>
      <c r="S5" s="10">
        <v>140803</v>
      </c>
      <c r="T5" s="10">
        <v>140920</v>
      </c>
      <c r="U5" s="10">
        <v>141015</v>
      </c>
      <c r="V5" s="10">
        <v>141042</v>
      </c>
      <c r="W5" s="10">
        <v>141097</v>
      </c>
      <c r="X5" s="10">
        <v>141104</v>
      </c>
      <c r="Y5" s="10">
        <v>141132</v>
      </c>
      <c r="Z5" s="10">
        <v>141216</v>
      </c>
      <c r="AA5" s="10">
        <v>141220</v>
      </c>
      <c r="AB5" s="10">
        <v>141234</v>
      </c>
      <c r="AC5" s="10">
        <v>141290</v>
      </c>
      <c r="AD5" s="10">
        <v>141319</v>
      </c>
      <c r="AE5" s="10">
        <v>141346</v>
      </c>
      <c r="AF5" s="10">
        <v>141435</v>
      </c>
      <c r="AG5" s="10"/>
      <c r="AI5" s="10">
        <f>MAX(C5:AG5)-B5</f>
        <v>2561</v>
      </c>
    </row>
    <row r="6" spans="1:40" s="19" customFormat="1" x14ac:dyDescent="0.25">
      <c r="A6" s="11" t="s">
        <v>27</v>
      </c>
      <c r="B6" s="10">
        <f>'Okt15'!AG6</f>
        <v>118761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>
        <f>SUM(AI54:AI56)</f>
        <v>121046</v>
      </c>
      <c r="AG6" s="24"/>
      <c r="AI6" s="10">
        <f>AF6-B6</f>
        <v>2285</v>
      </c>
      <c r="AJ6" s="20"/>
    </row>
    <row r="7" spans="1:40" x14ac:dyDescent="0.25">
      <c r="A7" s="18" t="s">
        <v>37</v>
      </c>
      <c r="B7" s="10">
        <f>'Okt15'!AG7</f>
        <v>20113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>
        <f>AI57</f>
        <v>20389</v>
      </c>
      <c r="AG7" s="10"/>
      <c r="AI7" s="10">
        <f>AF7-B7</f>
        <v>276</v>
      </c>
      <c r="AJ7" s="16"/>
    </row>
    <row r="8" spans="1:40" x14ac:dyDescent="0.25">
      <c r="B8" s="29"/>
      <c r="O8" s="10"/>
      <c r="AG8" s="10"/>
      <c r="AI8" s="10">
        <f>SUM(AI6:AI7)</f>
        <v>2561</v>
      </c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47.3</v>
      </c>
      <c r="D54" s="12">
        <v>39.799999999999997</v>
      </c>
      <c r="E54" s="12">
        <v>13.8</v>
      </c>
      <c r="F54" s="12">
        <v>38.6</v>
      </c>
      <c r="G54" s="12">
        <v>43.1</v>
      </c>
      <c r="H54" s="12">
        <v>42.5</v>
      </c>
      <c r="I54" s="12">
        <v>41</v>
      </c>
      <c r="J54" s="12">
        <v>42.4</v>
      </c>
      <c r="K54" s="12">
        <v>36.9</v>
      </c>
      <c r="L54" s="12">
        <v>38.5</v>
      </c>
      <c r="M54" s="12">
        <v>39.9</v>
      </c>
      <c r="N54" s="12">
        <v>18.899999999999999</v>
      </c>
      <c r="O54" s="12">
        <v>30.7</v>
      </c>
      <c r="P54" s="12">
        <v>28.9</v>
      </c>
      <c r="Q54" s="12">
        <v>25.4</v>
      </c>
      <c r="R54" s="12">
        <v>34</v>
      </c>
      <c r="S54" s="12">
        <v>30.1</v>
      </c>
      <c r="T54" s="12">
        <v>36.799999999999997</v>
      </c>
      <c r="U54" s="12">
        <v>29.4</v>
      </c>
      <c r="V54" s="12">
        <v>7.7</v>
      </c>
      <c r="W54" s="12">
        <v>15.7</v>
      </c>
      <c r="X54" s="12">
        <v>2.2000000000000002</v>
      </c>
      <c r="Y54" s="12">
        <v>8.6999999999999993</v>
      </c>
      <c r="Z54" s="12">
        <v>26.9</v>
      </c>
      <c r="AA54" s="12">
        <v>1.1000000000000001</v>
      </c>
      <c r="AB54" s="12">
        <v>4.4000000000000004</v>
      </c>
      <c r="AC54" s="12">
        <v>18.8</v>
      </c>
      <c r="AD54" s="12">
        <v>9</v>
      </c>
      <c r="AE54" s="12">
        <v>8.3000000000000007</v>
      </c>
      <c r="AF54" s="12">
        <v>28.4</v>
      </c>
      <c r="AG54" s="12"/>
      <c r="AH54" s="12"/>
      <c r="AI54" s="10">
        <v>41534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46.9</v>
      </c>
      <c r="D55" s="12">
        <v>39.200000000000003</v>
      </c>
      <c r="E55" s="12">
        <v>13.5</v>
      </c>
      <c r="F55" s="12">
        <v>38.700000000000003</v>
      </c>
      <c r="G55" s="12">
        <v>42.9</v>
      </c>
      <c r="H55" s="12">
        <v>42.3</v>
      </c>
      <c r="I55" s="12">
        <v>40.9</v>
      </c>
      <c r="J55" s="12">
        <v>42.1</v>
      </c>
      <c r="K55" s="12">
        <v>36.9</v>
      </c>
      <c r="L55" s="12">
        <v>38.799999999999997</v>
      </c>
      <c r="M55" s="12">
        <v>39.799999999999997</v>
      </c>
      <c r="N55" s="12">
        <v>18.7</v>
      </c>
      <c r="O55" s="12">
        <v>30.5</v>
      </c>
      <c r="P55" s="12">
        <v>28.6</v>
      </c>
      <c r="Q55" s="12">
        <v>25.2</v>
      </c>
      <c r="R55" s="12">
        <v>33.799999999999997</v>
      </c>
      <c r="S55" s="12">
        <v>29.8</v>
      </c>
      <c r="T55" s="12">
        <v>36.9</v>
      </c>
      <c r="U55" s="12">
        <v>29.4</v>
      </c>
      <c r="V55" s="12">
        <v>7.6</v>
      </c>
      <c r="W55" s="12">
        <v>15.5</v>
      </c>
      <c r="X55" s="12">
        <v>2.2000000000000002</v>
      </c>
      <c r="Y55" s="12">
        <v>7.3</v>
      </c>
      <c r="Z55" s="12">
        <v>26.1</v>
      </c>
      <c r="AA55" s="12">
        <v>1.1000000000000001</v>
      </c>
      <c r="AB55" s="12">
        <v>3.2</v>
      </c>
      <c r="AC55" s="12">
        <v>16.399999999999999</v>
      </c>
      <c r="AD55" s="12">
        <v>8.6</v>
      </c>
      <c r="AE55" s="12">
        <v>8.1999999999999993</v>
      </c>
      <c r="AF55" s="12">
        <v>28.4</v>
      </c>
      <c r="AG55" s="12"/>
      <c r="AH55" s="12"/>
      <c r="AI55" s="10">
        <v>40783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41</v>
      </c>
      <c r="D56" s="12">
        <v>33.299999999999997</v>
      </c>
      <c r="E56" s="12">
        <v>13.3</v>
      </c>
      <c r="F56" s="12">
        <v>35.799999999999997</v>
      </c>
      <c r="G56" s="12">
        <v>37.9</v>
      </c>
      <c r="H56" s="12">
        <v>37.1</v>
      </c>
      <c r="I56" s="12">
        <v>36</v>
      </c>
      <c r="J56" s="12">
        <v>36.799999999999997</v>
      </c>
      <c r="K56" s="12">
        <v>32.5</v>
      </c>
      <c r="L56" s="12">
        <v>34.700000000000003</v>
      </c>
      <c r="M56" s="12">
        <v>35</v>
      </c>
      <c r="N56" s="12">
        <v>18.3</v>
      </c>
      <c r="O56" s="12">
        <v>27.5</v>
      </c>
      <c r="P56" s="12">
        <v>26</v>
      </c>
      <c r="Q56" s="12">
        <v>22.8</v>
      </c>
      <c r="R56" s="12">
        <v>29.6</v>
      </c>
      <c r="S56" s="12">
        <v>27.5</v>
      </c>
      <c r="T56" s="12">
        <v>32.4</v>
      </c>
      <c r="U56" s="12">
        <v>26.6</v>
      </c>
      <c r="V56" s="12">
        <v>7.5</v>
      </c>
      <c r="W56" s="12">
        <v>15.3</v>
      </c>
      <c r="X56" s="12">
        <v>2.4</v>
      </c>
      <c r="Y56" s="12">
        <v>9.9</v>
      </c>
      <c r="Z56" s="12">
        <v>27.2</v>
      </c>
      <c r="AA56" s="12">
        <v>1.1000000000000001</v>
      </c>
      <c r="AB56" s="12">
        <v>4.4000000000000004</v>
      </c>
      <c r="AC56" s="12">
        <v>18.7</v>
      </c>
      <c r="AD56" s="12">
        <v>8.6999999999999993</v>
      </c>
      <c r="AE56" s="12">
        <v>8.1</v>
      </c>
      <c r="AF56" s="12">
        <v>24.8</v>
      </c>
      <c r="AG56" s="12"/>
      <c r="AH56" s="12"/>
      <c r="AI56" s="10">
        <v>38729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15.4</v>
      </c>
      <c r="D57" s="12">
        <v>13.4</v>
      </c>
      <c r="E57" s="12">
        <v>7</v>
      </c>
      <c r="F57" s="12">
        <v>15.7</v>
      </c>
      <c r="G57" s="12">
        <v>15.8</v>
      </c>
      <c r="H57" s="12">
        <v>15.5</v>
      </c>
      <c r="I57" s="12">
        <v>14.6</v>
      </c>
      <c r="J57" s="12">
        <v>14.3</v>
      </c>
      <c r="K57" s="12">
        <v>13.8</v>
      </c>
      <c r="L57" s="12">
        <v>13.4</v>
      </c>
      <c r="M57" s="12">
        <v>13.2</v>
      </c>
      <c r="N57" s="12">
        <v>9.8000000000000007</v>
      </c>
      <c r="O57" s="12">
        <v>10.6</v>
      </c>
      <c r="P57" s="12">
        <v>11.6</v>
      </c>
      <c r="Q57" s="12">
        <v>11.3</v>
      </c>
      <c r="R57" s="12">
        <v>11.8</v>
      </c>
      <c r="S57" s="12">
        <v>12.1</v>
      </c>
      <c r="T57" s="12">
        <v>10.9</v>
      </c>
      <c r="U57" s="12">
        <v>10.4</v>
      </c>
      <c r="V57" s="12">
        <v>3.8</v>
      </c>
      <c r="W57" s="12">
        <v>6.9</v>
      </c>
      <c r="X57" s="12">
        <v>1.1000000000000001</v>
      </c>
      <c r="Y57" s="12">
        <v>1.7</v>
      </c>
      <c r="Z57" s="12">
        <v>4.4000000000000004</v>
      </c>
      <c r="AA57" s="12">
        <v>0.3</v>
      </c>
      <c r="AB57" s="12">
        <v>1.1000000000000001</v>
      </c>
      <c r="AC57" s="12">
        <v>2.7</v>
      </c>
      <c r="AD57" s="12">
        <v>2</v>
      </c>
      <c r="AE57" s="12">
        <v>2.8</v>
      </c>
      <c r="AF57" s="12">
        <v>8</v>
      </c>
      <c r="AG57" s="12"/>
      <c r="AH57" s="12"/>
      <c r="AI57" s="10">
        <v>20389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487" priority="1" stopIfTrue="1" operator="greaterThan">
      <formula>300</formula>
    </cfRule>
    <cfRule type="cellIs" dxfId="4486" priority="2" stopIfTrue="1" operator="between">
      <formula>150</formula>
      <formula>250</formula>
    </cfRule>
    <cfRule type="cellIs" dxfId="4485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'Nov15'!AF3</f>
        <v>22.876000000000001</v>
      </c>
      <c r="C3" s="12">
        <v>29.195</v>
      </c>
      <c r="D3" s="12">
        <v>21.416</v>
      </c>
      <c r="E3" s="12">
        <v>21.548999999999999</v>
      </c>
      <c r="F3" s="12">
        <v>10.746</v>
      </c>
      <c r="G3" s="12">
        <v>10.315</v>
      </c>
      <c r="H3" s="12">
        <v>9.4760000000000009</v>
      </c>
      <c r="I3" s="12">
        <v>19.896999999999998</v>
      </c>
      <c r="J3" s="12">
        <v>10.441000000000001</v>
      </c>
      <c r="K3" s="12">
        <v>6.2569999999999997</v>
      </c>
      <c r="L3" s="12">
        <v>8.0410000000000004</v>
      </c>
      <c r="M3" s="12">
        <v>22.242999999999999</v>
      </c>
      <c r="N3" s="12">
        <v>22.445</v>
      </c>
      <c r="O3" s="12">
        <v>19.766999999999999</v>
      </c>
      <c r="P3" s="12">
        <v>19.544</v>
      </c>
      <c r="Q3" s="12">
        <v>22.71</v>
      </c>
      <c r="R3" s="12">
        <v>10.57</v>
      </c>
      <c r="S3" s="12">
        <v>19.274000000000001</v>
      </c>
      <c r="T3" s="12">
        <v>23.53</v>
      </c>
      <c r="U3" s="12">
        <v>18.904</v>
      </c>
      <c r="V3" s="12">
        <v>19.573</v>
      </c>
      <c r="W3" s="12">
        <v>6.0590000000000002</v>
      </c>
      <c r="X3" s="12">
        <v>22.917999999999999</v>
      </c>
      <c r="Y3" s="12">
        <v>21.701000000000001</v>
      </c>
      <c r="Z3" s="12">
        <v>23.655000000000001</v>
      </c>
      <c r="AA3" s="12">
        <v>19.123999999999999</v>
      </c>
      <c r="AB3" s="12">
        <v>19.748000000000001</v>
      </c>
      <c r="AC3" s="12">
        <v>20.257999999999999</v>
      </c>
      <c r="AD3" s="12">
        <v>20.317</v>
      </c>
      <c r="AE3" s="12">
        <v>21.253</v>
      </c>
      <c r="AF3" s="12">
        <v>19.744</v>
      </c>
      <c r="AG3" s="12">
        <v>16.068999999999999</v>
      </c>
      <c r="AH3" s="12"/>
      <c r="AI3" s="12"/>
    </row>
    <row r="4" spans="1:40" s="6" customFormat="1" x14ac:dyDescent="0.25">
      <c r="A4" s="13" t="s">
        <v>4</v>
      </c>
      <c r="B4" s="12">
        <f>'Nov15'!AF4</f>
        <v>89.6</v>
      </c>
      <c r="C4" s="6">
        <f t="shared" ref="C4:J4" si="0">SUM(C54:C57)</f>
        <v>77.099999999999994</v>
      </c>
      <c r="D4" s="6">
        <f t="shared" si="0"/>
        <v>105.10000000000001</v>
      </c>
      <c r="E4" s="6">
        <f t="shared" si="0"/>
        <v>104.1</v>
      </c>
      <c r="F4" s="6">
        <f t="shared" si="0"/>
        <v>27.599999999999998</v>
      </c>
      <c r="G4" s="6">
        <f t="shared" si="0"/>
        <v>33.200000000000003</v>
      </c>
      <c r="H4" s="6">
        <f t="shared" si="0"/>
        <v>34.300000000000004</v>
      </c>
      <c r="I4" s="6">
        <f t="shared" si="0"/>
        <v>82</v>
      </c>
      <c r="J4" s="6">
        <f t="shared" si="0"/>
        <v>30.9</v>
      </c>
      <c r="K4" s="6">
        <f t="shared" ref="K4:P4" si="1">SUM(K54:K57)</f>
        <v>18.3</v>
      </c>
      <c r="L4" s="6">
        <f t="shared" si="1"/>
        <v>26.200000000000003</v>
      </c>
      <c r="M4" s="6">
        <f t="shared" si="1"/>
        <v>71.5</v>
      </c>
      <c r="N4" s="6">
        <f t="shared" si="1"/>
        <v>94.399999999999991</v>
      </c>
      <c r="O4" s="6">
        <f t="shared" si="1"/>
        <v>75.599999999999994</v>
      </c>
      <c r="P4" s="6">
        <f t="shared" si="1"/>
        <v>91.9</v>
      </c>
      <c r="Q4" s="6">
        <f t="shared" ref="Q4:V4" si="2">SUM(Q54:Q57)</f>
        <v>65.2</v>
      </c>
      <c r="R4" s="6">
        <f t="shared" si="2"/>
        <v>31.299999999999997</v>
      </c>
      <c r="S4" s="6">
        <f t="shared" si="2"/>
        <v>91.199999999999989</v>
      </c>
      <c r="T4" s="6">
        <f t="shared" si="2"/>
        <v>42.900000000000006</v>
      </c>
      <c r="U4" s="6">
        <f t="shared" si="2"/>
        <v>85.899999999999991</v>
      </c>
      <c r="V4" s="6">
        <f t="shared" si="2"/>
        <v>87.7</v>
      </c>
      <c r="W4" s="6">
        <f t="shared" ref="W4:AB4" si="3">SUM(W54:W57)</f>
        <v>20.100000000000001</v>
      </c>
      <c r="X4" s="6">
        <f t="shared" si="3"/>
        <v>76.8</v>
      </c>
      <c r="Y4" s="6">
        <f t="shared" si="3"/>
        <v>57</v>
      </c>
      <c r="Z4" s="6">
        <f t="shared" si="3"/>
        <v>75.8</v>
      </c>
      <c r="AA4" s="6">
        <f t="shared" si="3"/>
        <v>88.7</v>
      </c>
      <c r="AB4" s="6">
        <f t="shared" si="3"/>
        <v>93.3</v>
      </c>
      <c r="AC4" s="6">
        <f>SUM(AC54:AC57)</f>
        <v>93.5</v>
      </c>
      <c r="AD4" s="6">
        <f>SUM(AD54:AD57)</f>
        <v>96.1</v>
      </c>
      <c r="AE4" s="6">
        <f>SUM(AE54:AE57)</f>
        <v>74.899999999999991</v>
      </c>
      <c r="AF4" s="6">
        <f>SUM(AF54:AF57)</f>
        <v>91.2</v>
      </c>
      <c r="AG4" s="6">
        <f>SUM(AG54:AG57)</f>
        <v>21.8</v>
      </c>
      <c r="AI4" s="9">
        <f>SUM(C4:AG4)</f>
        <v>2065.6</v>
      </c>
      <c r="AJ4" s="14">
        <f>AVERAGE(C4:AG4)</f>
        <v>66.632258064516122</v>
      </c>
      <c r="AK4" s="15"/>
    </row>
    <row r="5" spans="1:40" x14ac:dyDescent="0.25">
      <c r="A5" s="11" t="s">
        <v>29</v>
      </c>
      <c r="B5" s="10">
        <f>'Nov15'!AF5</f>
        <v>141435</v>
      </c>
      <c r="C5" s="10">
        <v>141514</v>
      </c>
      <c r="D5" s="10">
        <v>141620</v>
      </c>
      <c r="E5" s="10">
        <v>141723</v>
      </c>
      <c r="F5" s="10">
        <v>141752</v>
      </c>
      <c r="G5" s="10">
        <v>141785</v>
      </c>
      <c r="H5" s="10">
        <v>141819</v>
      </c>
      <c r="I5" s="10">
        <v>141901</v>
      </c>
      <c r="J5" s="10">
        <v>141931</v>
      </c>
      <c r="K5" s="10">
        <v>141951</v>
      </c>
      <c r="L5" s="10">
        <v>141976</v>
      </c>
      <c r="M5" s="10">
        <f t="shared" ref="M5:S5" si="4">$B54+M6</f>
        <v>142048</v>
      </c>
      <c r="N5" s="10">
        <f t="shared" si="4"/>
        <v>142142</v>
      </c>
      <c r="O5" s="10">
        <f t="shared" si="4"/>
        <v>142218</v>
      </c>
      <c r="P5" s="10">
        <f t="shared" si="4"/>
        <v>142311</v>
      </c>
      <c r="Q5" s="10">
        <f t="shared" si="4"/>
        <v>142375</v>
      </c>
      <c r="R5" s="10">
        <f t="shared" si="4"/>
        <v>142407</v>
      </c>
      <c r="S5" s="10">
        <f t="shared" si="4"/>
        <v>142499</v>
      </c>
      <c r="T5" s="10">
        <f t="shared" ref="T5:Z5" si="5">$B54+T6</f>
        <v>142541</v>
      </c>
      <c r="U5" s="10">
        <f t="shared" si="5"/>
        <v>142629</v>
      </c>
      <c r="V5" s="10">
        <f t="shared" si="5"/>
        <v>142717</v>
      </c>
      <c r="W5" s="10">
        <f t="shared" si="5"/>
        <v>142735</v>
      </c>
      <c r="X5" s="10">
        <f t="shared" si="5"/>
        <v>142813</v>
      </c>
      <c r="Y5" s="10">
        <f t="shared" si="5"/>
        <v>142870</v>
      </c>
      <c r="Z5" s="10">
        <f t="shared" si="5"/>
        <v>142945</v>
      </c>
      <c r="AA5" s="10">
        <f t="shared" ref="AA5:AG5" si="6">$B54+AA6</f>
        <v>143035</v>
      </c>
      <c r="AB5" s="10">
        <f t="shared" si="6"/>
        <v>143128</v>
      </c>
      <c r="AC5" s="10">
        <f t="shared" si="6"/>
        <v>143221</v>
      </c>
      <c r="AD5" s="10">
        <f t="shared" si="6"/>
        <v>143318</v>
      </c>
      <c r="AE5" s="10">
        <f t="shared" si="6"/>
        <v>143393</v>
      </c>
      <c r="AF5" s="10">
        <f t="shared" si="6"/>
        <v>143485</v>
      </c>
      <c r="AG5" s="10">
        <f t="shared" si="6"/>
        <v>143506</v>
      </c>
      <c r="AI5" s="10">
        <f>MAX(C5:AG5)-B5</f>
        <v>2071</v>
      </c>
    </row>
    <row r="6" spans="1:40" s="19" customFormat="1" x14ac:dyDescent="0.25">
      <c r="C6" s="24"/>
      <c r="E6" s="24"/>
      <c r="F6" s="24"/>
      <c r="G6" s="24"/>
      <c r="H6" s="24"/>
      <c r="I6" s="24"/>
      <c r="J6" s="24"/>
      <c r="K6" s="24"/>
      <c r="L6" s="24"/>
      <c r="M6" s="24">
        <v>100373</v>
      </c>
      <c r="N6" s="24">
        <v>100467</v>
      </c>
      <c r="O6" s="24">
        <v>100543</v>
      </c>
      <c r="P6" s="24">
        <v>100636</v>
      </c>
      <c r="Q6" s="24">
        <v>100700</v>
      </c>
      <c r="R6" s="24">
        <v>100732</v>
      </c>
      <c r="S6" s="24">
        <v>100824</v>
      </c>
      <c r="T6" s="24">
        <v>100866</v>
      </c>
      <c r="U6" s="24">
        <v>100954</v>
      </c>
      <c r="V6" s="24">
        <v>101042</v>
      </c>
      <c r="W6" s="24">
        <v>101060</v>
      </c>
      <c r="X6" s="24">
        <v>101138</v>
      </c>
      <c r="Y6" s="24">
        <v>101195</v>
      </c>
      <c r="Z6" s="24">
        <v>101270</v>
      </c>
      <c r="AA6" s="24">
        <v>101360</v>
      </c>
      <c r="AB6" s="24">
        <v>101453</v>
      </c>
      <c r="AC6" s="24">
        <v>101546</v>
      </c>
      <c r="AD6" s="24">
        <v>101643</v>
      </c>
      <c r="AE6" s="24">
        <v>101718</v>
      </c>
      <c r="AF6" s="24">
        <v>101810</v>
      </c>
      <c r="AG6" s="24">
        <v>101831</v>
      </c>
      <c r="AI6" s="10"/>
      <c r="AJ6" s="20"/>
    </row>
    <row r="7" spans="1:40" x14ac:dyDescent="0.25">
      <c r="A7" s="11" t="s">
        <v>27</v>
      </c>
      <c r="B7" s="10">
        <f>'Nov15'!AF6</f>
        <v>121046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SUM(AI54:AI56)+B54</f>
        <v>122928</v>
      </c>
      <c r="AI7" s="10">
        <f>AG7-B7</f>
        <v>1882</v>
      </c>
      <c r="AJ7" s="16"/>
    </row>
    <row r="8" spans="1:40" x14ac:dyDescent="0.25">
      <c r="A8" s="18" t="s">
        <v>37</v>
      </c>
      <c r="B8" s="10">
        <f>'Nov15'!AF7</f>
        <v>20389</v>
      </c>
      <c r="O8" s="10"/>
      <c r="AG8" s="10">
        <f>AI57</f>
        <v>20578</v>
      </c>
      <c r="AI8" s="10">
        <f>AG8-B8</f>
        <v>189</v>
      </c>
    </row>
    <row r="9" spans="1:40" x14ac:dyDescent="0.25">
      <c r="AI9" s="10">
        <f>SUM(AI7:AI8)</f>
        <v>2071</v>
      </c>
    </row>
    <row r="39" spans="31:31" x14ac:dyDescent="0.25">
      <c r="AE39" s="12"/>
    </row>
    <row r="53" spans="1:41" x14ac:dyDescent="0.25">
      <c r="AI53" t="s">
        <v>38</v>
      </c>
    </row>
    <row r="54" spans="1:41" x14ac:dyDescent="0.25">
      <c r="A54" s="11" t="s">
        <v>22</v>
      </c>
      <c r="B54">
        <v>41675</v>
      </c>
      <c r="C54" s="12">
        <v>24.2</v>
      </c>
      <c r="D54" s="12">
        <v>33.4</v>
      </c>
      <c r="E54" s="12">
        <v>33.1</v>
      </c>
      <c r="F54" s="12">
        <v>7.9</v>
      </c>
      <c r="G54" s="12">
        <v>9.6</v>
      </c>
      <c r="H54" s="12">
        <v>9.9</v>
      </c>
      <c r="I54" s="12">
        <v>17.600000000000001</v>
      </c>
      <c r="J54" s="12">
        <v>1.1000000000000001</v>
      </c>
      <c r="K54" s="12">
        <v>2.6</v>
      </c>
      <c r="L54" s="12">
        <v>0.8</v>
      </c>
      <c r="M54" s="12">
        <v>20.7</v>
      </c>
      <c r="N54" s="12">
        <v>30.1</v>
      </c>
      <c r="O54" s="12">
        <v>23.2</v>
      </c>
      <c r="P54" s="12">
        <v>29.3</v>
      </c>
      <c r="Q54" s="12">
        <v>19.600000000000001</v>
      </c>
      <c r="R54" s="12">
        <v>9.1</v>
      </c>
      <c r="S54" s="12">
        <v>29.1</v>
      </c>
      <c r="T54" s="12">
        <v>12.4</v>
      </c>
      <c r="U54" s="12">
        <v>27.3</v>
      </c>
      <c r="V54" s="12">
        <v>28</v>
      </c>
      <c r="W54" s="12">
        <v>5.8</v>
      </c>
      <c r="X54" s="12">
        <v>23.9</v>
      </c>
      <c r="Y54" s="12">
        <v>17.3</v>
      </c>
      <c r="Z54" s="12">
        <v>23.6</v>
      </c>
      <c r="AA54" s="12">
        <v>28.2</v>
      </c>
      <c r="AB54" s="12">
        <v>29.8</v>
      </c>
      <c r="AC54" s="12">
        <v>29.7</v>
      </c>
      <c r="AD54" s="12">
        <v>30.7</v>
      </c>
      <c r="AE54" s="12">
        <v>23.6</v>
      </c>
      <c r="AF54" s="12">
        <v>29</v>
      </c>
      <c r="AG54" s="12">
        <v>6.3</v>
      </c>
      <c r="AH54" s="12"/>
      <c r="AI54" s="10">
        <v>477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24.1</v>
      </c>
      <c r="D55" s="12">
        <v>33.9</v>
      </c>
      <c r="E55" s="12">
        <v>33.5</v>
      </c>
      <c r="F55" s="12">
        <v>7.8</v>
      </c>
      <c r="G55" s="12">
        <v>9.4</v>
      </c>
      <c r="H55" s="12">
        <v>9.8000000000000007</v>
      </c>
      <c r="I55" s="12">
        <v>30.5</v>
      </c>
      <c r="J55" s="12">
        <v>11.9</v>
      </c>
      <c r="K55" s="12">
        <v>6.2</v>
      </c>
      <c r="L55" s="12">
        <v>10.1</v>
      </c>
      <c r="M55" s="12">
        <v>22.3</v>
      </c>
      <c r="N55" s="12">
        <v>30.5</v>
      </c>
      <c r="O55" s="12">
        <v>23.3</v>
      </c>
      <c r="P55" s="12">
        <v>29.6</v>
      </c>
      <c r="Q55" s="12">
        <v>19.3</v>
      </c>
      <c r="R55" s="12">
        <v>8.9</v>
      </c>
      <c r="S55" s="12">
        <v>29.4</v>
      </c>
      <c r="T55" s="12">
        <v>12.2</v>
      </c>
      <c r="U55" s="12">
        <v>27.5</v>
      </c>
      <c r="V55" s="12">
        <v>28</v>
      </c>
      <c r="W55" s="12">
        <v>5.7</v>
      </c>
      <c r="X55" s="12">
        <v>23.8</v>
      </c>
      <c r="Y55" s="12">
        <v>17.2</v>
      </c>
      <c r="Z55" s="12">
        <v>23.5</v>
      </c>
      <c r="AA55" s="12">
        <v>28.5</v>
      </c>
      <c r="AB55" s="12">
        <v>30.3</v>
      </c>
      <c r="AC55" s="12">
        <v>30.2</v>
      </c>
      <c r="AD55" s="12">
        <v>31.2</v>
      </c>
      <c r="AE55" s="12">
        <v>23.5</v>
      </c>
      <c r="AF55" s="12">
        <v>29.1</v>
      </c>
      <c r="AG55" s="12">
        <v>6.2</v>
      </c>
      <c r="AH55" s="12"/>
      <c r="AI55" s="10">
        <v>41442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21.4</v>
      </c>
      <c r="D56" s="12">
        <v>30.1</v>
      </c>
      <c r="E56" s="12">
        <v>29.9</v>
      </c>
      <c r="F56" s="12">
        <v>7.6</v>
      </c>
      <c r="G56" s="12">
        <v>9.3000000000000007</v>
      </c>
      <c r="H56" s="12">
        <v>9.6</v>
      </c>
      <c r="I56" s="12">
        <v>27.2</v>
      </c>
      <c r="J56" s="12">
        <v>11.7</v>
      </c>
      <c r="K56" s="12">
        <v>6.1</v>
      </c>
      <c r="L56" s="12">
        <v>9.9</v>
      </c>
      <c r="M56" s="12">
        <v>20.3</v>
      </c>
      <c r="N56" s="12">
        <v>27</v>
      </c>
      <c r="O56" s="12">
        <v>21.5</v>
      </c>
      <c r="P56" s="12">
        <v>26.7</v>
      </c>
      <c r="Q56" s="12">
        <v>18.2</v>
      </c>
      <c r="R56" s="12">
        <v>8.6999999999999993</v>
      </c>
      <c r="S56" s="12">
        <v>26.1</v>
      </c>
      <c r="T56" s="12">
        <v>12.1</v>
      </c>
      <c r="U56" s="12">
        <v>24.8</v>
      </c>
      <c r="V56" s="12">
        <v>25.5</v>
      </c>
      <c r="W56" s="12">
        <v>5.6</v>
      </c>
      <c r="X56" s="12">
        <v>22.4</v>
      </c>
      <c r="Y56" s="12">
        <v>17.2</v>
      </c>
      <c r="Z56" s="12">
        <v>22.4</v>
      </c>
      <c r="AA56" s="12">
        <v>25.5</v>
      </c>
      <c r="AB56" s="12">
        <v>27.1</v>
      </c>
      <c r="AC56" s="12">
        <v>27.2</v>
      </c>
      <c r="AD56" s="12">
        <v>27.9</v>
      </c>
      <c r="AE56" s="12">
        <v>22.2</v>
      </c>
      <c r="AF56" s="12">
        <v>26.6</v>
      </c>
      <c r="AG56" s="12">
        <v>6.1</v>
      </c>
      <c r="AH56" s="12"/>
      <c r="AI56" s="10">
        <v>39334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7.4</v>
      </c>
      <c r="D57" s="12">
        <v>7.7</v>
      </c>
      <c r="E57" s="12">
        <v>7.6</v>
      </c>
      <c r="F57" s="12">
        <v>4.3</v>
      </c>
      <c r="G57" s="12">
        <v>4.9000000000000004</v>
      </c>
      <c r="H57" s="12">
        <v>5</v>
      </c>
      <c r="I57" s="12">
        <v>6.7</v>
      </c>
      <c r="J57" s="12">
        <v>6.2</v>
      </c>
      <c r="K57" s="12">
        <v>3.4</v>
      </c>
      <c r="L57" s="12">
        <v>5.4</v>
      </c>
      <c r="M57" s="12">
        <v>8.1999999999999993</v>
      </c>
      <c r="N57" s="12">
        <v>6.8</v>
      </c>
      <c r="O57" s="12">
        <v>7.6</v>
      </c>
      <c r="P57" s="12">
        <v>6.3</v>
      </c>
      <c r="Q57" s="12">
        <v>8.1</v>
      </c>
      <c r="R57" s="12">
        <v>4.5999999999999996</v>
      </c>
      <c r="S57" s="12">
        <v>6.6</v>
      </c>
      <c r="T57" s="12">
        <v>6.2</v>
      </c>
      <c r="U57" s="12">
        <v>6.3</v>
      </c>
      <c r="V57" s="12">
        <v>6.2</v>
      </c>
      <c r="W57" s="12">
        <v>3</v>
      </c>
      <c r="X57" s="12">
        <v>6.7</v>
      </c>
      <c r="Y57" s="12">
        <v>5.3</v>
      </c>
      <c r="Z57" s="12">
        <v>6.3</v>
      </c>
      <c r="AA57" s="12">
        <v>6.5</v>
      </c>
      <c r="AB57" s="12">
        <v>6.1</v>
      </c>
      <c r="AC57" s="12">
        <v>6.4</v>
      </c>
      <c r="AD57" s="12">
        <v>6.3</v>
      </c>
      <c r="AE57" s="12">
        <v>5.6</v>
      </c>
      <c r="AF57" s="12">
        <v>6.5</v>
      </c>
      <c r="AG57" s="12">
        <v>3.2</v>
      </c>
      <c r="AH57" s="12"/>
      <c r="AI57" s="10">
        <v>20578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484" priority="1" stopIfTrue="1" operator="greaterThan">
      <formula>300</formula>
    </cfRule>
    <cfRule type="cellIs" dxfId="4483" priority="2" stopIfTrue="1" operator="between">
      <formula>150</formula>
      <formula>250</formula>
    </cfRule>
    <cfRule type="cellIs" dxfId="448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9"/>
  <sheetViews>
    <sheetView workbookViewId="0"/>
  </sheetViews>
  <sheetFormatPr baseColWidth="10" defaultRowHeight="13.2" x14ac:dyDescent="0.25"/>
  <cols>
    <col min="1" max="1" width="23.5546875" style="11" customWidth="1"/>
    <col min="2" max="2" width="6.8867187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25</v>
      </c>
      <c r="B3" s="10">
        <v>45</v>
      </c>
      <c r="C3" s="12">
        <v>45</v>
      </c>
      <c r="D3" s="12">
        <v>14.170999999999999</v>
      </c>
      <c r="E3" s="12">
        <v>38.918999999999997</v>
      </c>
      <c r="F3" s="12">
        <v>37.840000000000003</v>
      </c>
      <c r="G3" s="12">
        <v>45</v>
      </c>
      <c r="H3" s="12">
        <v>45</v>
      </c>
      <c r="I3" s="12">
        <v>45</v>
      </c>
      <c r="J3" s="12">
        <v>13.022</v>
      </c>
      <c r="K3" s="12">
        <v>45</v>
      </c>
      <c r="L3" s="12">
        <v>16.184999999999999</v>
      </c>
      <c r="M3" s="12">
        <v>45</v>
      </c>
      <c r="N3" s="12">
        <v>45</v>
      </c>
      <c r="O3" s="12">
        <v>45</v>
      </c>
      <c r="P3" s="12">
        <v>45</v>
      </c>
      <c r="Q3" s="12">
        <v>43.652000000000001</v>
      </c>
      <c r="R3" s="12">
        <v>41.734000000000002</v>
      </c>
      <c r="S3" s="12">
        <v>36.591999999999999</v>
      </c>
      <c r="T3" s="12">
        <v>38.582000000000001</v>
      </c>
      <c r="U3" s="12">
        <v>45</v>
      </c>
      <c r="V3" s="12">
        <v>43.67</v>
      </c>
      <c r="W3" s="12">
        <v>26.939</v>
      </c>
      <c r="X3" s="12">
        <v>17.422000000000001</v>
      </c>
      <c r="Y3" s="12">
        <v>43.375999999999998</v>
      </c>
      <c r="Z3" s="12">
        <v>45</v>
      </c>
      <c r="AA3" s="12">
        <v>44.984999999999999</v>
      </c>
      <c r="AB3" s="12">
        <v>33.017000000000003</v>
      </c>
      <c r="AC3" s="12">
        <v>45</v>
      </c>
      <c r="AD3" s="12">
        <v>45</v>
      </c>
      <c r="AE3" s="12">
        <v>45</v>
      </c>
      <c r="AF3" s="12">
        <v>44.978000000000002</v>
      </c>
      <c r="AG3" s="12">
        <v>45</v>
      </c>
      <c r="AH3" s="12"/>
      <c r="AI3" s="12"/>
    </row>
    <row r="4" spans="1:40" x14ac:dyDescent="0.25">
      <c r="A4" s="11" t="s">
        <v>26</v>
      </c>
      <c r="B4" s="10">
        <f>8</f>
        <v>8</v>
      </c>
      <c r="C4" s="12">
        <v>7.5030000000000001</v>
      </c>
      <c r="D4" s="12">
        <v>1.9850000000000001</v>
      </c>
      <c r="E4" s="12">
        <v>6.3780000000000001</v>
      </c>
      <c r="F4" s="12">
        <v>6.8079999999999998</v>
      </c>
      <c r="G4" s="12">
        <v>8</v>
      </c>
      <c r="H4" s="12">
        <v>8</v>
      </c>
      <c r="I4" s="12">
        <v>8</v>
      </c>
      <c r="J4" s="12">
        <v>2.04</v>
      </c>
      <c r="K4" s="12">
        <v>7.702</v>
      </c>
      <c r="L4" s="12">
        <v>2.5670000000000002</v>
      </c>
      <c r="M4" s="12">
        <v>8</v>
      </c>
      <c r="N4" s="12">
        <v>8</v>
      </c>
      <c r="O4" s="12">
        <v>8</v>
      </c>
      <c r="P4" s="12">
        <v>8</v>
      </c>
      <c r="Q4" s="12">
        <v>7.6779999999999999</v>
      </c>
      <c r="R4" s="12">
        <v>7.9770000000000003</v>
      </c>
      <c r="S4" s="12">
        <v>6.02</v>
      </c>
      <c r="T4" s="12">
        <v>6.0860000000000003</v>
      </c>
      <c r="U4" s="12">
        <v>7.0650000000000004</v>
      </c>
      <c r="V4" s="12">
        <v>6.8929999999999998</v>
      </c>
      <c r="W4" s="12">
        <v>4.5579999999999998</v>
      </c>
      <c r="X4" s="12">
        <v>3.177</v>
      </c>
      <c r="Y4" s="12">
        <v>7.1580000000000004</v>
      </c>
      <c r="Z4" s="12">
        <v>8</v>
      </c>
      <c r="AA4" s="12">
        <v>7.2560000000000002</v>
      </c>
      <c r="AB4" s="12">
        <v>5.4089999999999998</v>
      </c>
      <c r="AC4" s="12">
        <v>8</v>
      </c>
      <c r="AD4" s="12">
        <v>7.774</v>
      </c>
      <c r="AE4" s="12">
        <v>7.7240000000000002</v>
      </c>
      <c r="AF4" s="12">
        <v>5.44</v>
      </c>
      <c r="AG4" s="12">
        <v>7.9909999999999997</v>
      </c>
      <c r="AH4" s="12"/>
      <c r="AI4" s="12"/>
    </row>
    <row r="5" spans="1:40" x14ac:dyDescent="0.25">
      <c r="A5" s="11" t="s">
        <v>34</v>
      </c>
      <c r="B5" s="12">
        <f t="shared" ref="B5:O5" si="0">SUM(B3:B4)</f>
        <v>53</v>
      </c>
      <c r="C5" s="12">
        <f t="shared" si="0"/>
        <v>52.503</v>
      </c>
      <c r="D5" s="12">
        <f t="shared" si="0"/>
        <v>16.155999999999999</v>
      </c>
      <c r="E5" s="12">
        <f t="shared" si="0"/>
        <v>45.296999999999997</v>
      </c>
      <c r="F5" s="12">
        <f t="shared" si="0"/>
        <v>44.648000000000003</v>
      </c>
      <c r="G5" s="12">
        <f t="shared" si="0"/>
        <v>53</v>
      </c>
      <c r="H5" s="12">
        <f t="shared" si="0"/>
        <v>53</v>
      </c>
      <c r="I5" s="12">
        <f t="shared" si="0"/>
        <v>53</v>
      </c>
      <c r="J5" s="12">
        <f t="shared" si="0"/>
        <v>15.062000000000001</v>
      </c>
      <c r="K5" s="12">
        <f t="shared" si="0"/>
        <v>52.701999999999998</v>
      </c>
      <c r="L5" s="12">
        <f t="shared" si="0"/>
        <v>18.751999999999999</v>
      </c>
      <c r="M5" s="12">
        <f t="shared" si="0"/>
        <v>53</v>
      </c>
      <c r="N5" s="12">
        <f t="shared" si="0"/>
        <v>53</v>
      </c>
      <c r="O5" s="12">
        <f t="shared" si="0"/>
        <v>53</v>
      </c>
      <c r="P5" s="12">
        <f t="shared" ref="P5:AG5" si="1">SUM(P3:P4)</f>
        <v>53</v>
      </c>
      <c r="Q5" s="12">
        <f t="shared" si="1"/>
        <v>51.33</v>
      </c>
      <c r="R5" s="12">
        <f t="shared" si="1"/>
        <v>49.710999999999999</v>
      </c>
      <c r="S5" s="12">
        <f t="shared" si="1"/>
        <v>42.611999999999995</v>
      </c>
      <c r="T5" s="12">
        <f t="shared" si="1"/>
        <v>44.667999999999999</v>
      </c>
      <c r="U5" s="12">
        <f t="shared" si="1"/>
        <v>52.064999999999998</v>
      </c>
      <c r="V5" s="12">
        <f t="shared" si="1"/>
        <v>50.563000000000002</v>
      </c>
      <c r="W5" s="12">
        <f t="shared" si="1"/>
        <v>31.497</v>
      </c>
      <c r="X5" s="12">
        <f t="shared" si="1"/>
        <v>20.599</v>
      </c>
      <c r="Y5" s="12">
        <f t="shared" si="1"/>
        <v>50.533999999999999</v>
      </c>
      <c r="Z5" s="12">
        <f t="shared" si="1"/>
        <v>53</v>
      </c>
      <c r="AA5" s="12">
        <f t="shared" si="1"/>
        <v>52.241</v>
      </c>
      <c r="AB5" s="12">
        <f t="shared" si="1"/>
        <v>38.426000000000002</v>
      </c>
      <c r="AC5" s="12">
        <f t="shared" si="1"/>
        <v>53</v>
      </c>
      <c r="AD5" s="12">
        <f t="shared" si="1"/>
        <v>52.774000000000001</v>
      </c>
      <c r="AE5" s="12">
        <f t="shared" si="1"/>
        <v>52.724000000000004</v>
      </c>
      <c r="AF5" s="12">
        <f t="shared" si="1"/>
        <v>50.417999999999999</v>
      </c>
      <c r="AG5" s="12">
        <f t="shared" si="1"/>
        <v>52.991</v>
      </c>
      <c r="AH5" s="12"/>
      <c r="AI5" s="12"/>
    </row>
    <row r="6" spans="1:40" s="6" customFormat="1" x14ac:dyDescent="0.25">
      <c r="A6" s="13" t="s">
        <v>4</v>
      </c>
      <c r="B6" s="6">
        <f t="shared" ref="B6:Q6" si="2">SUM(B56:B59)</f>
        <v>341.9</v>
      </c>
      <c r="C6" s="6">
        <f t="shared" si="2"/>
        <v>320.7</v>
      </c>
      <c r="D6" s="6">
        <f t="shared" si="2"/>
        <v>81.100000000000009</v>
      </c>
      <c r="E6" s="6">
        <f t="shared" si="2"/>
        <v>371.90000000000003</v>
      </c>
      <c r="F6" s="6">
        <f t="shared" si="2"/>
        <v>209.20000000000002</v>
      </c>
      <c r="G6" s="6">
        <f t="shared" si="2"/>
        <v>269.5</v>
      </c>
      <c r="H6" s="6">
        <f t="shared" si="2"/>
        <v>247.20000000000002</v>
      </c>
      <c r="I6" s="6">
        <f t="shared" si="2"/>
        <v>178.2</v>
      </c>
      <c r="J6" s="6">
        <f t="shared" si="2"/>
        <v>71</v>
      </c>
      <c r="K6" s="6">
        <f t="shared" si="2"/>
        <v>106.9</v>
      </c>
      <c r="L6" s="6">
        <f t="shared" si="2"/>
        <v>82.300000000000011</v>
      </c>
      <c r="M6" s="6">
        <f t="shared" si="2"/>
        <v>137.6</v>
      </c>
      <c r="N6" s="6">
        <f t="shared" si="2"/>
        <v>238.7</v>
      </c>
      <c r="O6" s="6">
        <f t="shared" si="2"/>
        <v>260.5</v>
      </c>
      <c r="P6" s="6">
        <f t="shared" si="2"/>
        <v>251.59999999999997</v>
      </c>
      <c r="Q6" s="6">
        <f t="shared" si="2"/>
        <v>343.09999999999997</v>
      </c>
      <c r="R6" s="6">
        <f t="shared" ref="R6:W6" si="3">SUM(R56:R59)</f>
        <v>348.79999999999995</v>
      </c>
      <c r="S6" s="6">
        <f t="shared" si="3"/>
        <v>348.7</v>
      </c>
      <c r="T6" s="6">
        <f t="shared" si="3"/>
        <v>347.3</v>
      </c>
      <c r="U6" s="6">
        <f t="shared" si="3"/>
        <v>284.2</v>
      </c>
      <c r="V6" s="6">
        <f t="shared" si="3"/>
        <v>121.7</v>
      </c>
      <c r="W6" s="6">
        <f t="shared" si="3"/>
        <v>167.2</v>
      </c>
      <c r="X6" s="6">
        <f t="shared" ref="X6:AD6" si="4">SUM(X56:X59)</f>
        <v>94.3</v>
      </c>
      <c r="Y6" s="6">
        <f t="shared" si="4"/>
        <v>251</v>
      </c>
      <c r="Z6" s="6">
        <f t="shared" si="4"/>
        <v>276.79999999999995</v>
      </c>
      <c r="AA6" s="6">
        <f t="shared" si="4"/>
        <v>300.60000000000002</v>
      </c>
      <c r="AB6" s="6">
        <f t="shared" si="4"/>
        <v>118</v>
      </c>
      <c r="AC6" s="6">
        <f t="shared" si="4"/>
        <v>242.29999999999998</v>
      </c>
      <c r="AD6" s="6">
        <f t="shared" si="4"/>
        <v>191.60000000000002</v>
      </c>
      <c r="AE6" s="6">
        <f>SUM(AE56:AE59)</f>
        <v>191.60000000000002</v>
      </c>
      <c r="AF6" s="6">
        <f>SUM(AF56:AF59)</f>
        <v>98.3</v>
      </c>
      <c r="AG6" s="6">
        <f>SUM(AG56:AG59)</f>
        <v>278.5</v>
      </c>
      <c r="AI6" s="9">
        <f>SUM(C6:AG6)</f>
        <v>6830.4000000000015</v>
      </c>
      <c r="AJ6" s="14">
        <f>AVERAGE(C6:AG6)</f>
        <v>220.33548387096778</v>
      </c>
      <c r="AK6" s="15"/>
    </row>
    <row r="7" spans="1:40" x14ac:dyDescent="0.25">
      <c r="A7" s="11" t="s">
        <v>29</v>
      </c>
      <c r="B7" s="10">
        <f t="shared" ref="B7:R7" si="5">B8+B9</f>
        <v>54298</v>
      </c>
      <c r="C7" s="10">
        <f t="shared" si="5"/>
        <v>54619</v>
      </c>
      <c r="D7" s="10">
        <f t="shared" si="5"/>
        <v>54702</v>
      </c>
      <c r="E7" s="10">
        <f t="shared" si="5"/>
        <v>55072</v>
      </c>
      <c r="F7" s="10">
        <f t="shared" si="5"/>
        <v>55283</v>
      </c>
      <c r="G7" s="10">
        <f t="shared" si="5"/>
        <v>55552</v>
      </c>
      <c r="H7" s="10">
        <f t="shared" si="5"/>
        <v>55800</v>
      </c>
      <c r="I7" s="10">
        <f t="shared" si="5"/>
        <v>55978</v>
      </c>
      <c r="J7" s="10">
        <f t="shared" si="5"/>
        <v>56049</v>
      </c>
      <c r="K7" s="10">
        <f t="shared" si="5"/>
        <v>56156</v>
      </c>
      <c r="L7" s="10">
        <f t="shared" si="5"/>
        <v>56239</v>
      </c>
      <c r="M7" s="10">
        <f t="shared" si="5"/>
        <v>56376</v>
      </c>
      <c r="N7" s="10">
        <f t="shared" si="5"/>
        <v>56614</v>
      </c>
      <c r="O7" s="10">
        <f t="shared" si="5"/>
        <v>56876</v>
      </c>
      <c r="P7" s="10">
        <f t="shared" si="5"/>
        <v>57127</v>
      </c>
      <c r="Q7" s="10">
        <f t="shared" si="5"/>
        <v>57469</v>
      </c>
      <c r="R7" s="10">
        <f t="shared" si="5"/>
        <v>57820</v>
      </c>
      <c r="S7" s="10">
        <f t="shared" ref="S7:AE7" si="6">S8+S9</f>
        <v>58168</v>
      </c>
      <c r="T7" s="10">
        <f t="shared" si="6"/>
        <v>58517</v>
      </c>
      <c r="U7" s="10">
        <f t="shared" si="6"/>
        <v>58800</v>
      </c>
      <c r="V7" s="10">
        <f t="shared" si="6"/>
        <v>58924</v>
      </c>
      <c r="W7" s="10">
        <f t="shared" si="6"/>
        <v>59091</v>
      </c>
      <c r="X7" s="10">
        <f t="shared" si="6"/>
        <v>59185</v>
      </c>
      <c r="Y7" s="10">
        <f t="shared" si="6"/>
        <v>59436</v>
      </c>
      <c r="Z7" s="10">
        <f t="shared" si="6"/>
        <v>59713</v>
      </c>
      <c r="AA7" s="10">
        <f t="shared" si="6"/>
        <v>60014</v>
      </c>
      <c r="AB7" s="10">
        <f t="shared" si="6"/>
        <v>60131</v>
      </c>
      <c r="AC7" s="10">
        <f t="shared" si="6"/>
        <v>60374</v>
      </c>
      <c r="AD7" s="10">
        <f t="shared" si="6"/>
        <v>60566</v>
      </c>
      <c r="AE7" s="10">
        <f t="shared" si="6"/>
        <v>60758</v>
      </c>
      <c r="AF7" s="10">
        <f>AF8+AF9</f>
        <v>60857</v>
      </c>
      <c r="AG7" s="10">
        <f>AG8+AG9</f>
        <v>61134</v>
      </c>
      <c r="AI7" s="10">
        <f>MAX(C7:AG7)-B7</f>
        <v>6836</v>
      </c>
    </row>
    <row r="8" spans="1:40" s="19" customFormat="1" x14ac:dyDescent="0.25">
      <c r="A8" s="11" t="s">
        <v>27</v>
      </c>
      <c r="B8" s="19">
        <v>46409</v>
      </c>
      <c r="C8" s="24">
        <v>46679</v>
      </c>
      <c r="D8" s="24">
        <v>46750</v>
      </c>
      <c r="E8" s="24">
        <v>47066</v>
      </c>
      <c r="F8" s="24">
        <v>47247</v>
      </c>
      <c r="G8" s="24">
        <v>47479</v>
      </c>
      <c r="H8" s="24">
        <v>47685</v>
      </c>
      <c r="I8" s="24">
        <v>47835</v>
      </c>
      <c r="J8" s="24">
        <v>47896</v>
      </c>
      <c r="K8" s="24">
        <v>47988</v>
      </c>
      <c r="L8" s="24">
        <v>48059</v>
      </c>
      <c r="M8" s="24">
        <v>48177</v>
      </c>
      <c r="N8" s="24">
        <v>48382</v>
      </c>
      <c r="O8" s="24">
        <v>48610</v>
      </c>
      <c r="P8" s="24">
        <v>48824</v>
      </c>
      <c r="Q8" s="24">
        <v>49118</v>
      </c>
      <c r="R8" s="24">
        <v>49418</v>
      </c>
      <c r="S8" s="24">
        <v>49714</v>
      </c>
      <c r="T8" s="24">
        <v>50011</v>
      </c>
      <c r="U8" s="24">
        <v>50250</v>
      </c>
      <c r="V8" s="24">
        <v>50355</v>
      </c>
      <c r="W8" s="24">
        <v>50498</v>
      </c>
      <c r="X8" s="24">
        <v>50578</v>
      </c>
      <c r="Y8" s="24">
        <v>50791</v>
      </c>
      <c r="Z8" s="24">
        <v>51032</v>
      </c>
      <c r="AA8" s="24">
        <v>51284</v>
      </c>
      <c r="AB8" s="24">
        <v>51385</v>
      </c>
      <c r="AC8" s="24">
        <v>51595</v>
      </c>
      <c r="AD8" s="24">
        <v>51754</v>
      </c>
      <c r="AE8" s="24">
        <v>51919</v>
      </c>
      <c r="AF8" s="24">
        <v>52005</v>
      </c>
      <c r="AG8" s="24">
        <v>52243</v>
      </c>
      <c r="AJ8" s="20"/>
    </row>
    <row r="9" spans="1:40" x14ac:dyDescent="0.25">
      <c r="A9" s="18" t="s">
        <v>28</v>
      </c>
      <c r="B9" s="10">
        <v>7889</v>
      </c>
      <c r="C9" s="10">
        <v>7940</v>
      </c>
      <c r="D9" s="10">
        <v>7952</v>
      </c>
      <c r="E9" s="10">
        <v>8006</v>
      </c>
      <c r="F9" s="10">
        <v>8036</v>
      </c>
      <c r="G9" s="10">
        <v>8073</v>
      </c>
      <c r="H9" s="10">
        <v>8115</v>
      </c>
      <c r="I9" s="10">
        <v>8143</v>
      </c>
      <c r="J9" s="10">
        <v>8153</v>
      </c>
      <c r="K9" s="10">
        <v>8168</v>
      </c>
      <c r="L9" s="10">
        <v>8180</v>
      </c>
      <c r="M9" s="10">
        <v>8199</v>
      </c>
      <c r="N9" s="10">
        <v>8232</v>
      </c>
      <c r="O9" s="10">
        <v>8266</v>
      </c>
      <c r="P9" s="10">
        <v>8303</v>
      </c>
      <c r="Q9" s="10">
        <v>8351</v>
      </c>
      <c r="R9" s="10">
        <v>8402</v>
      </c>
      <c r="S9" s="10">
        <v>8454</v>
      </c>
      <c r="T9" s="10">
        <v>8506</v>
      </c>
      <c r="U9" s="10">
        <v>8550</v>
      </c>
      <c r="V9" s="10">
        <v>8569</v>
      </c>
      <c r="W9" s="10">
        <v>8593</v>
      </c>
      <c r="X9" s="10">
        <v>8607</v>
      </c>
      <c r="Y9" s="10">
        <v>8645</v>
      </c>
      <c r="Z9" s="10">
        <v>8681</v>
      </c>
      <c r="AA9" s="10">
        <v>8730</v>
      </c>
      <c r="AB9" s="10">
        <v>8746</v>
      </c>
      <c r="AC9" s="10">
        <v>8779</v>
      </c>
      <c r="AD9" s="10">
        <v>8812</v>
      </c>
      <c r="AE9" s="10">
        <v>8839</v>
      </c>
      <c r="AF9" s="10">
        <v>8852</v>
      </c>
      <c r="AG9" s="10">
        <v>8891</v>
      </c>
      <c r="AI9" s="10"/>
      <c r="AJ9" s="16"/>
    </row>
    <row r="10" spans="1:40" x14ac:dyDescent="0.25">
      <c r="O10" s="10"/>
    </row>
    <row r="56" spans="1:41" x14ac:dyDescent="0.25">
      <c r="A56" s="11" t="s">
        <v>22</v>
      </c>
      <c r="B56">
        <v>102.2</v>
      </c>
      <c r="C56" s="12">
        <v>91.7</v>
      </c>
      <c r="D56" s="12">
        <v>25.3</v>
      </c>
      <c r="E56" s="12">
        <v>108.6</v>
      </c>
      <c r="F56" s="12">
        <v>61.7</v>
      </c>
      <c r="G56" s="12">
        <v>81.400000000000006</v>
      </c>
      <c r="H56" s="12">
        <v>69.099999999999994</v>
      </c>
      <c r="I56" s="12">
        <v>50.4</v>
      </c>
      <c r="J56" s="12">
        <v>20.7</v>
      </c>
      <c r="K56" s="12">
        <v>31.2</v>
      </c>
      <c r="L56" s="12">
        <v>23.9</v>
      </c>
      <c r="M56" s="12">
        <v>40.1</v>
      </c>
      <c r="N56" s="12">
        <v>69.400000000000006</v>
      </c>
      <c r="O56" s="12">
        <v>78.2</v>
      </c>
      <c r="P56" s="12">
        <v>73.2</v>
      </c>
      <c r="Q56" s="12">
        <v>101.6</v>
      </c>
      <c r="R56" s="12">
        <v>102.6</v>
      </c>
      <c r="S56" s="12">
        <v>102</v>
      </c>
      <c r="T56" s="12">
        <v>101.5</v>
      </c>
      <c r="U56" s="12">
        <v>80.599999999999994</v>
      </c>
      <c r="V56" s="12">
        <v>35.200000000000003</v>
      </c>
      <c r="W56" s="12">
        <v>48.1</v>
      </c>
      <c r="X56" s="12">
        <v>27.4</v>
      </c>
      <c r="Y56" s="12">
        <v>71.5</v>
      </c>
      <c r="Z56" s="12">
        <v>82.1</v>
      </c>
      <c r="AA56" s="12">
        <v>84.5</v>
      </c>
      <c r="AB56" s="12">
        <v>34.4</v>
      </c>
      <c r="AC56" s="12">
        <v>71.2</v>
      </c>
      <c r="AD56" s="12">
        <v>53</v>
      </c>
      <c r="AE56" s="12">
        <v>55.6</v>
      </c>
      <c r="AF56" s="12">
        <v>28.7</v>
      </c>
      <c r="AG56" s="12">
        <v>82.4</v>
      </c>
      <c r="AH56" s="12"/>
      <c r="AI56" s="12"/>
      <c r="AJ56" s="12"/>
      <c r="AK56" s="12"/>
      <c r="AL56" s="12"/>
      <c r="AM56" s="12"/>
      <c r="AN56" s="12"/>
      <c r="AO56" s="12"/>
    </row>
    <row r="57" spans="1:41" x14ac:dyDescent="0.25">
      <c r="A57" s="11" t="s">
        <v>23</v>
      </c>
      <c r="B57">
        <v>98.6</v>
      </c>
      <c r="C57" s="12">
        <v>89.8</v>
      </c>
      <c r="D57" s="12">
        <v>22.5</v>
      </c>
      <c r="E57" s="12">
        <v>106.2</v>
      </c>
      <c r="F57" s="12">
        <v>60.7</v>
      </c>
      <c r="G57" s="12">
        <v>78.2</v>
      </c>
      <c r="H57" s="12">
        <v>68.2</v>
      </c>
      <c r="I57" s="12">
        <v>49.9</v>
      </c>
      <c r="J57" s="12">
        <v>20.2</v>
      </c>
      <c r="K57" s="12">
        <v>30.7</v>
      </c>
      <c r="L57" s="12">
        <v>23.4</v>
      </c>
      <c r="M57" s="12">
        <v>39.5</v>
      </c>
      <c r="N57" s="12">
        <v>68.8</v>
      </c>
      <c r="O57" s="12">
        <v>76</v>
      </c>
      <c r="P57" s="12">
        <v>72</v>
      </c>
      <c r="Q57" s="12">
        <v>99</v>
      </c>
      <c r="R57" s="12">
        <v>100.3</v>
      </c>
      <c r="S57" s="12">
        <v>99.7</v>
      </c>
      <c r="T57" s="12">
        <v>99.5</v>
      </c>
      <c r="U57" s="12">
        <v>80.3</v>
      </c>
      <c r="V57" s="12">
        <v>34.200000000000003</v>
      </c>
      <c r="W57" s="12">
        <v>47.5</v>
      </c>
      <c r="X57" s="12">
        <v>26.9</v>
      </c>
      <c r="Y57" s="12">
        <v>71.599999999999994</v>
      </c>
      <c r="Z57" s="12">
        <v>81.3</v>
      </c>
      <c r="AA57" s="12">
        <v>84.9</v>
      </c>
      <c r="AB57" s="12">
        <v>33.799999999999997</v>
      </c>
      <c r="AC57" s="12">
        <v>70.8</v>
      </c>
      <c r="AD57" s="12">
        <v>53</v>
      </c>
      <c r="AE57" s="12">
        <v>55.2</v>
      </c>
      <c r="AF57" s="12">
        <v>28.3</v>
      </c>
      <c r="AG57" s="12">
        <v>80.7</v>
      </c>
      <c r="AH57" s="12"/>
      <c r="AI57" s="12"/>
      <c r="AJ57" s="12"/>
      <c r="AK57" s="12"/>
      <c r="AL57" s="12"/>
      <c r="AM57" s="12"/>
      <c r="AN57" s="12"/>
      <c r="AO57" s="12"/>
    </row>
    <row r="58" spans="1:41" x14ac:dyDescent="0.25">
      <c r="A58" s="11" t="s">
        <v>24</v>
      </c>
      <c r="B58">
        <v>93.7</v>
      </c>
      <c r="C58" s="12">
        <v>88.2</v>
      </c>
      <c r="D58" s="12">
        <v>22.1</v>
      </c>
      <c r="E58" s="12">
        <v>102.4</v>
      </c>
      <c r="F58" s="12">
        <v>57.4</v>
      </c>
      <c r="G58" s="12">
        <v>73</v>
      </c>
      <c r="H58" s="12">
        <v>68</v>
      </c>
      <c r="I58" s="12">
        <v>49.8</v>
      </c>
      <c r="J58" s="12">
        <v>19.899999999999999</v>
      </c>
      <c r="K58" s="12">
        <v>30</v>
      </c>
      <c r="L58" s="12">
        <v>23.1</v>
      </c>
      <c r="M58" s="12">
        <v>38.799999999999997</v>
      </c>
      <c r="N58" s="12">
        <v>67.7</v>
      </c>
      <c r="O58" s="12">
        <v>72.099999999999994</v>
      </c>
      <c r="P58" s="12">
        <v>69.599999999999994</v>
      </c>
      <c r="Q58" s="12">
        <v>94.3</v>
      </c>
      <c r="R58" s="12">
        <v>95.4</v>
      </c>
      <c r="S58" s="12">
        <v>95.2</v>
      </c>
      <c r="T58" s="12">
        <v>94.6</v>
      </c>
      <c r="U58" s="12">
        <v>78.599999999999994</v>
      </c>
      <c r="V58" s="12">
        <v>34</v>
      </c>
      <c r="W58" s="12">
        <v>46.9</v>
      </c>
      <c r="X58" s="12">
        <v>26.5</v>
      </c>
      <c r="Y58" s="12">
        <v>70.2</v>
      </c>
      <c r="Z58" s="12">
        <v>76.5</v>
      </c>
      <c r="AA58" s="12">
        <v>83.1</v>
      </c>
      <c r="AB58" s="12">
        <v>33.200000000000003</v>
      </c>
      <c r="AC58" s="12">
        <v>67.7</v>
      </c>
      <c r="AD58" s="12">
        <v>52.9</v>
      </c>
      <c r="AE58" s="12">
        <v>54</v>
      </c>
      <c r="AF58" s="12">
        <v>27.6</v>
      </c>
      <c r="AG58" s="12">
        <v>76.599999999999994</v>
      </c>
      <c r="AH58" s="12"/>
      <c r="AI58" s="12"/>
      <c r="AJ58" s="12"/>
      <c r="AK58" s="12"/>
      <c r="AL58" s="12"/>
      <c r="AM58" s="12"/>
      <c r="AN58" s="12"/>
      <c r="AO58" s="12"/>
    </row>
    <row r="59" spans="1:41" x14ac:dyDescent="0.25">
      <c r="A59" s="11" t="s">
        <v>21</v>
      </c>
      <c r="B59">
        <v>47.4</v>
      </c>
      <c r="C59" s="12">
        <v>51</v>
      </c>
      <c r="D59" s="12">
        <v>11.2</v>
      </c>
      <c r="E59" s="12">
        <v>54.7</v>
      </c>
      <c r="F59" s="12">
        <v>29.4</v>
      </c>
      <c r="G59" s="12">
        <v>36.9</v>
      </c>
      <c r="H59" s="12">
        <v>41.9</v>
      </c>
      <c r="I59" s="12">
        <v>28.1</v>
      </c>
      <c r="J59" s="12">
        <v>10.199999999999999</v>
      </c>
      <c r="K59" s="12">
        <v>15</v>
      </c>
      <c r="L59" s="12">
        <v>11.9</v>
      </c>
      <c r="M59" s="12">
        <v>19.2</v>
      </c>
      <c r="N59" s="12">
        <v>32.799999999999997</v>
      </c>
      <c r="O59" s="12">
        <v>34.200000000000003</v>
      </c>
      <c r="P59" s="12">
        <v>36.799999999999997</v>
      </c>
      <c r="Q59" s="12">
        <v>48.2</v>
      </c>
      <c r="R59" s="12">
        <v>50.5</v>
      </c>
      <c r="S59" s="12">
        <v>51.8</v>
      </c>
      <c r="T59" s="12">
        <v>51.7</v>
      </c>
      <c r="U59" s="12">
        <v>44.7</v>
      </c>
      <c r="V59" s="12">
        <v>18.3</v>
      </c>
      <c r="W59" s="12">
        <v>24.7</v>
      </c>
      <c r="X59" s="12">
        <v>13.5</v>
      </c>
      <c r="Y59" s="12">
        <v>37.700000000000003</v>
      </c>
      <c r="Z59" s="12">
        <v>36.9</v>
      </c>
      <c r="AA59" s="12">
        <v>48.1</v>
      </c>
      <c r="AB59" s="12">
        <v>16.600000000000001</v>
      </c>
      <c r="AC59" s="12">
        <v>32.6</v>
      </c>
      <c r="AD59" s="12">
        <v>32.700000000000003</v>
      </c>
      <c r="AE59" s="12">
        <v>26.8</v>
      </c>
      <c r="AF59" s="12">
        <v>13.7</v>
      </c>
      <c r="AG59" s="12">
        <v>38.799999999999997</v>
      </c>
      <c r="AH59" s="12"/>
      <c r="AI59" s="12"/>
      <c r="AJ59" s="12"/>
      <c r="AK59" s="12"/>
      <c r="AL59" s="12"/>
      <c r="AM59" s="12"/>
      <c r="AN59" s="12"/>
      <c r="AO59" s="12"/>
    </row>
  </sheetData>
  <phoneticPr fontId="21" type="noConversion"/>
  <conditionalFormatting sqref="B6:AG6">
    <cfRule type="cellIs" dxfId="4535" priority="1" stopIfTrue="1" operator="greaterThan">
      <formula>300</formula>
    </cfRule>
    <cfRule type="cellIs" dxfId="4534" priority="2" stopIfTrue="1" operator="between">
      <formula>150</formula>
      <formula>250</formula>
    </cfRule>
    <cfRule type="cellIs" dxfId="4533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'Dez15'!AG3</f>
        <v>16.068999999999999</v>
      </c>
      <c r="C3" s="12">
        <v>22.617999999999999</v>
      </c>
      <c r="D3" s="12">
        <v>6.0670000000000002</v>
      </c>
      <c r="E3" s="12">
        <v>21.408999999999999</v>
      </c>
      <c r="F3" s="12">
        <v>33.863</v>
      </c>
      <c r="G3" s="12">
        <v>26.056000000000001</v>
      </c>
      <c r="H3" s="12">
        <v>23.68</v>
      </c>
      <c r="I3" s="12">
        <v>3.61</v>
      </c>
      <c r="J3" s="12">
        <v>8.1969999999999992</v>
      </c>
      <c r="K3" s="12">
        <v>7.1479999999999997</v>
      </c>
      <c r="L3" s="12">
        <v>18.562999999999999</v>
      </c>
      <c r="M3" s="12">
        <v>26.155000000000001</v>
      </c>
      <c r="N3" s="12">
        <v>28.401</v>
      </c>
      <c r="O3" s="12">
        <v>29.388999999999999</v>
      </c>
      <c r="P3" s="12">
        <v>7.077</v>
      </c>
      <c r="Q3" s="12">
        <v>32.744</v>
      </c>
      <c r="R3" s="12">
        <v>2.4809999999999999</v>
      </c>
      <c r="S3" s="12">
        <v>2.5089999999999999</v>
      </c>
      <c r="T3" s="12">
        <v>1.365</v>
      </c>
      <c r="U3" s="12">
        <v>0.54600000000000004</v>
      </c>
      <c r="V3" s="12">
        <v>0.36</v>
      </c>
      <c r="W3" s="12">
        <v>7.7789999999999999</v>
      </c>
      <c r="X3" s="12">
        <v>15.276</v>
      </c>
      <c r="Y3" s="12">
        <v>24.209</v>
      </c>
      <c r="Z3" s="12">
        <v>22.128</v>
      </c>
      <c r="AA3" s="12">
        <v>24.657</v>
      </c>
      <c r="AB3" s="12">
        <v>26.876999999999999</v>
      </c>
      <c r="AC3" s="12">
        <v>18.053999999999998</v>
      </c>
      <c r="AD3" s="12">
        <v>20.622</v>
      </c>
      <c r="AE3" s="12">
        <v>35.787999999999997</v>
      </c>
      <c r="AF3" s="12">
        <v>31.373999999999999</v>
      </c>
      <c r="AG3" s="12">
        <v>6.2119999999999997</v>
      </c>
      <c r="AH3" s="12"/>
      <c r="AI3" s="12"/>
    </row>
    <row r="4" spans="1:40" s="6" customFormat="1" x14ac:dyDescent="0.25">
      <c r="A4" s="13" t="s">
        <v>4</v>
      </c>
      <c r="B4" s="12">
        <f>'Dez15'!AG4</f>
        <v>21.8</v>
      </c>
      <c r="C4" s="6">
        <f t="shared" ref="C4:H4" si="0">SUM(C54:C57)</f>
        <v>39.5</v>
      </c>
      <c r="D4" s="6">
        <f t="shared" si="0"/>
        <v>17</v>
      </c>
      <c r="E4" s="6">
        <f t="shared" si="0"/>
        <v>53.1</v>
      </c>
      <c r="F4" s="6">
        <f t="shared" si="0"/>
        <v>52.000000000000007</v>
      </c>
      <c r="G4" s="6">
        <f t="shared" si="0"/>
        <v>91.899999999999991</v>
      </c>
      <c r="H4" s="6">
        <f t="shared" si="0"/>
        <v>64.2</v>
      </c>
      <c r="I4" s="6">
        <f t="shared" ref="I4:N4" si="1">SUM(I54:I57)</f>
        <v>13</v>
      </c>
      <c r="J4" s="6">
        <f t="shared" si="1"/>
        <v>29.100000000000005</v>
      </c>
      <c r="K4" s="6">
        <f t="shared" si="1"/>
        <v>19.8</v>
      </c>
      <c r="L4" s="6">
        <f t="shared" si="1"/>
        <v>23.699999999999996</v>
      </c>
      <c r="M4" s="6">
        <f t="shared" si="1"/>
        <v>45.5</v>
      </c>
      <c r="N4" s="6">
        <f t="shared" si="1"/>
        <v>65.400000000000006</v>
      </c>
      <c r="O4" s="6">
        <f t="shared" ref="O4:T4" si="2">SUM(O54:O57)</f>
        <v>69.3</v>
      </c>
      <c r="P4" s="6">
        <f t="shared" si="2"/>
        <v>24.200000000000003</v>
      </c>
      <c r="Q4" s="6">
        <f t="shared" si="2"/>
        <v>59.5</v>
      </c>
      <c r="R4" s="6">
        <f t="shared" si="2"/>
        <v>6.2</v>
      </c>
      <c r="S4" s="6">
        <f t="shared" si="2"/>
        <v>3.6</v>
      </c>
      <c r="T4" s="6">
        <f t="shared" si="2"/>
        <v>4.2</v>
      </c>
      <c r="U4" s="6">
        <f t="shared" ref="U4:Z4" si="3">SUM(U54:U57)</f>
        <v>2.6000000000000005</v>
      </c>
      <c r="V4" s="6">
        <f t="shared" si="3"/>
        <v>1.5999999999999999</v>
      </c>
      <c r="W4" s="6">
        <f t="shared" si="3"/>
        <v>16.599999999999998</v>
      </c>
      <c r="X4" s="6">
        <f t="shared" si="3"/>
        <v>62.6</v>
      </c>
      <c r="Y4" s="6">
        <f t="shared" si="3"/>
        <v>76.200000000000017</v>
      </c>
      <c r="Z4" s="6">
        <f t="shared" si="3"/>
        <v>58.1</v>
      </c>
      <c r="AA4" s="6">
        <f t="shared" ref="AA4:AF4" si="4">SUM(AA54:AA57)</f>
        <v>123.9</v>
      </c>
      <c r="AB4" s="6">
        <f t="shared" si="4"/>
        <v>126.29999999999998</v>
      </c>
      <c r="AC4" s="6">
        <f t="shared" si="4"/>
        <v>69</v>
      </c>
      <c r="AD4" s="6">
        <f t="shared" si="4"/>
        <v>82.800000000000011</v>
      </c>
      <c r="AE4" s="6">
        <f t="shared" si="4"/>
        <v>96.500000000000014</v>
      </c>
      <c r="AF4" s="6">
        <f t="shared" si="4"/>
        <v>96.9</v>
      </c>
      <c r="AG4" s="6">
        <f>SUM(AG54:AG57)</f>
        <v>27.599999999999998</v>
      </c>
      <c r="AI4" s="9">
        <f>SUM(C4:AG4)</f>
        <v>1521.9000000000003</v>
      </c>
      <c r="AJ4" s="14">
        <f>AVERAGE(C4:AG4)</f>
        <v>49.093548387096781</v>
      </c>
      <c r="AK4" s="15"/>
    </row>
    <row r="5" spans="1:40" x14ac:dyDescent="0.25">
      <c r="A5" s="11" t="s">
        <v>29</v>
      </c>
      <c r="B5" s="10">
        <f>'Dez15'!AG5</f>
        <v>143506</v>
      </c>
      <c r="C5" s="10">
        <f t="shared" ref="C5:I5" si="5">$B54+C6</f>
        <v>143546</v>
      </c>
      <c r="D5" s="10">
        <f t="shared" si="5"/>
        <v>143563</v>
      </c>
      <c r="E5" s="10">
        <f t="shared" si="5"/>
        <v>143616</v>
      </c>
      <c r="F5" s="10">
        <f t="shared" si="5"/>
        <v>143670</v>
      </c>
      <c r="G5" s="10">
        <f t="shared" si="5"/>
        <v>143762</v>
      </c>
      <c r="H5" s="10">
        <f t="shared" si="5"/>
        <v>143825</v>
      </c>
      <c r="I5" s="10">
        <f t="shared" si="5"/>
        <v>143839</v>
      </c>
      <c r="J5" s="10">
        <f t="shared" ref="J5:P5" si="6">$B54+J6</f>
        <v>143868</v>
      </c>
      <c r="K5" s="10">
        <f t="shared" si="6"/>
        <v>143888</v>
      </c>
      <c r="L5" s="10">
        <f t="shared" si="6"/>
        <v>143912</v>
      </c>
      <c r="M5" s="10">
        <f t="shared" si="6"/>
        <v>143957</v>
      </c>
      <c r="N5" s="10">
        <f t="shared" si="6"/>
        <v>144022</v>
      </c>
      <c r="O5" s="10">
        <f t="shared" si="6"/>
        <v>144092</v>
      </c>
      <c r="P5" s="10">
        <f t="shared" si="6"/>
        <v>144117</v>
      </c>
      <c r="Q5" s="10">
        <f t="shared" ref="Q5:W5" si="7">$B54+Q6</f>
        <v>144176</v>
      </c>
      <c r="R5" s="10">
        <f t="shared" si="7"/>
        <v>144183</v>
      </c>
      <c r="S5" s="10">
        <f t="shared" si="7"/>
        <v>144187</v>
      </c>
      <c r="T5" s="10">
        <f t="shared" si="7"/>
        <v>144190</v>
      </c>
      <c r="U5" s="10">
        <f t="shared" si="7"/>
        <v>144194</v>
      </c>
      <c r="V5" s="10">
        <f t="shared" si="7"/>
        <v>144196</v>
      </c>
      <c r="W5" s="10">
        <f t="shared" si="7"/>
        <v>144212</v>
      </c>
      <c r="X5" s="10">
        <f t="shared" ref="X5:AD5" si="8">$B54+X6</f>
        <v>144276</v>
      </c>
      <c r="Y5" s="10">
        <f t="shared" si="8"/>
        <v>144353</v>
      </c>
      <c r="Z5" s="10">
        <f t="shared" si="8"/>
        <v>144409</v>
      </c>
      <c r="AA5" s="10">
        <f t="shared" si="8"/>
        <v>144534</v>
      </c>
      <c r="AB5" s="10">
        <f t="shared" si="8"/>
        <v>144662</v>
      </c>
      <c r="AC5" s="10">
        <f t="shared" si="8"/>
        <v>144731</v>
      </c>
      <c r="AD5" s="10">
        <f t="shared" si="8"/>
        <v>144812</v>
      </c>
      <c r="AE5" s="10">
        <f>$B54+AE6</f>
        <v>144910</v>
      </c>
      <c r="AF5" s="10">
        <f>$B54+AF6</f>
        <v>145008</v>
      </c>
      <c r="AG5" s="10">
        <f>$B54+AG6</f>
        <v>145036</v>
      </c>
      <c r="AI5" s="10">
        <f>MAX(C5:AG5)-B5</f>
        <v>1530</v>
      </c>
    </row>
    <row r="6" spans="1:40" s="19" customFormat="1" x14ac:dyDescent="0.25">
      <c r="C6" s="24">
        <v>101871</v>
      </c>
      <c r="D6" s="19">
        <v>101888</v>
      </c>
      <c r="E6" s="24">
        <v>101941</v>
      </c>
      <c r="F6" s="24">
        <v>101995</v>
      </c>
      <c r="G6" s="24">
        <v>102087</v>
      </c>
      <c r="H6" s="24">
        <v>102150</v>
      </c>
      <c r="I6" s="24">
        <v>102164</v>
      </c>
      <c r="J6" s="24">
        <v>102193</v>
      </c>
      <c r="K6" s="24">
        <v>102213</v>
      </c>
      <c r="L6" s="24">
        <v>102237</v>
      </c>
      <c r="M6" s="24">
        <v>102282</v>
      </c>
      <c r="N6" s="24">
        <v>102347</v>
      </c>
      <c r="O6" s="24">
        <v>102417</v>
      </c>
      <c r="P6" s="24">
        <v>102442</v>
      </c>
      <c r="Q6" s="24">
        <v>102501</v>
      </c>
      <c r="R6" s="24">
        <v>102508</v>
      </c>
      <c r="S6" s="24">
        <v>102512</v>
      </c>
      <c r="T6" s="24">
        <v>102515</v>
      </c>
      <c r="U6" s="24">
        <v>102519</v>
      </c>
      <c r="V6" s="24">
        <v>102521</v>
      </c>
      <c r="W6" s="24">
        <v>102537</v>
      </c>
      <c r="X6" s="24">
        <v>102601</v>
      </c>
      <c r="Y6" s="24">
        <v>102678</v>
      </c>
      <c r="Z6" s="24">
        <v>102734</v>
      </c>
      <c r="AA6" s="24">
        <v>102859</v>
      </c>
      <c r="AB6" s="24">
        <v>102987</v>
      </c>
      <c r="AC6" s="24">
        <v>103056</v>
      </c>
      <c r="AD6" s="24">
        <v>103137</v>
      </c>
      <c r="AE6" s="24">
        <v>103235</v>
      </c>
      <c r="AF6" s="24">
        <v>103333</v>
      </c>
      <c r="AG6" s="24">
        <v>103361</v>
      </c>
      <c r="AI6" s="10"/>
      <c r="AJ6" s="20"/>
    </row>
    <row r="7" spans="1:40" x14ac:dyDescent="0.25">
      <c r="A7" s="11" t="s">
        <v>27</v>
      </c>
      <c r="B7" s="10">
        <f>'Dez15'!AG7</f>
        <v>122928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SUM(AI54:AI56)+B54</f>
        <v>124285</v>
      </c>
      <c r="AI7" s="10">
        <f>MAX(C7:AG7)-B7</f>
        <v>1357</v>
      </c>
      <c r="AJ7" s="16"/>
    </row>
    <row r="8" spans="1:40" x14ac:dyDescent="0.25">
      <c r="A8" s="18" t="s">
        <v>37</v>
      </c>
      <c r="B8" s="10">
        <f>'Nov15'!AF7</f>
        <v>20389</v>
      </c>
      <c r="O8" s="10"/>
      <c r="AG8" s="10">
        <f>AI57</f>
        <v>20751</v>
      </c>
      <c r="AI8" s="10">
        <f>MAX(C8:AG8)-B8</f>
        <v>362</v>
      </c>
    </row>
    <row r="53" spans="1:41" x14ac:dyDescent="0.25">
      <c r="AI53" t="s">
        <v>38</v>
      </c>
    </row>
    <row r="54" spans="1:41" x14ac:dyDescent="0.25">
      <c r="A54" s="11" t="s">
        <v>22</v>
      </c>
      <c r="B54">
        <v>41675</v>
      </c>
      <c r="C54" s="12">
        <v>11.6</v>
      </c>
      <c r="D54" s="12">
        <v>4.9000000000000004</v>
      </c>
      <c r="E54" s="12">
        <v>15.6</v>
      </c>
      <c r="F54" s="12">
        <v>15.6</v>
      </c>
      <c r="G54" s="12">
        <v>29</v>
      </c>
      <c r="H54" s="12">
        <v>19.100000000000001</v>
      </c>
      <c r="I54" s="12">
        <v>3.7</v>
      </c>
      <c r="J54" s="12">
        <v>8.4</v>
      </c>
      <c r="K54" s="12">
        <v>5.7</v>
      </c>
      <c r="L54" s="12">
        <v>6.9</v>
      </c>
      <c r="M54" s="12">
        <v>13.5</v>
      </c>
      <c r="N54" s="12">
        <v>20.100000000000001</v>
      </c>
      <c r="O54" s="12">
        <v>21.1</v>
      </c>
      <c r="P54" s="12">
        <v>7</v>
      </c>
      <c r="Q54" s="12">
        <v>17.600000000000001</v>
      </c>
      <c r="R54" s="12">
        <v>1.7</v>
      </c>
      <c r="S54" s="12">
        <v>1</v>
      </c>
      <c r="T54" s="12">
        <v>1.1000000000000001</v>
      </c>
      <c r="U54" s="12">
        <v>0.8</v>
      </c>
      <c r="V54" s="12">
        <v>0.6</v>
      </c>
      <c r="W54" s="12">
        <v>3.8</v>
      </c>
      <c r="X54" s="12">
        <v>22.8</v>
      </c>
      <c r="Y54" s="12">
        <v>28.9</v>
      </c>
      <c r="Z54" s="12">
        <v>19.8</v>
      </c>
      <c r="AA54" s="12">
        <v>38</v>
      </c>
      <c r="AB54" s="12">
        <v>39.299999999999997</v>
      </c>
      <c r="AC54" s="12">
        <v>20.100000000000001</v>
      </c>
      <c r="AD54" s="12">
        <v>24.6</v>
      </c>
      <c r="AE54" s="12">
        <v>29.1</v>
      </c>
      <c r="AF54" s="12">
        <v>28.1</v>
      </c>
      <c r="AG54" s="12">
        <v>8.1</v>
      </c>
      <c r="AH54" s="12"/>
      <c r="AI54" s="10">
        <v>947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11.4</v>
      </c>
      <c r="D55" s="12">
        <v>4.8</v>
      </c>
      <c r="E55" s="12">
        <v>15.5</v>
      </c>
      <c r="F55" s="12">
        <v>15.5</v>
      </c>
      <c r="G55" s="12">
        <v>29.3</v>
      </c>
      <c r="H55" s="12">
        <v>19.100000000000001</v>
      </c>
      <c r="I55" s="12">
        <v>3.7</v>
      </c>
      <c r="J55" s="12">
        <v>8.3000000000000007</v>
      </c>
      <c r="K55" s="12">
        <v>5.6</v>
      </c>
      <c r="L55" s="12">
        <v>6.8</v>
      </c>
      <c r="M55" s="12">
        <v>13.4</v>
      </c>
      <c r="N55" s="12">
        <v>20</v>
      </c>
      <c r="O55" s="12">
        <v>20.9</v>
      </c>
      <c r="P55" s="12">
        <v>6.8</v>
      </c>
      <c r="Q55" s="12">
        <v>16.899999999999999</v>
      </c>
      <c r="R55" s="12">
        <v>1.8</v>
      </c>
      <c r="S55" s="12">
        <v>1</v>
      </c>
      <c r="T55" s="12">
        <v>1.2</v>
      </c>
      <c r="U55" s="12">
        <v>0.8</v>
      </c>
      <c r="V55" s="12">
        <v>0.3</v>
      </c>
      <c r="W55" s="12">
        <v>6.6</v>
      </c>
      <c r="X55" s="12">
        <v>18.8</v>
      </c>
      <c r="Y55" s="12">
        <v>23.8</v>
      </c>
      <c r="Z55" s="12">
        <v>18.7</v>
      </c>
      <c r="AA55" s="12">
        <v>38.799999999999997</v>
      </c>
      <c r="AB55" s="12">
        <v>38.9</v>
      </c>
      <c r="AC55" s="12">
        <v>19.7</v>
      </c>
      <c r="AD55" s="12">
        <v>24.1</v>
      </c>
      <c r="AE55" s="12">
        <v>28.8</v>
      </c>
      <c r="AF55" s="12">
        <v>27.9</v>
      </c>
      <c r="AG55" s="12">
        <v>7.9</v>
      </c>
      <c r="AH55" s="12"/>
      <c r="AI55" s="10">
        <v>41901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11.2</v>
      </c>
      <c r="D56" s="12">
        <v>4.7</v>
      </c>
      <c r="E56" s="12">
        <v>15.1</v>
      </c>
      <c r="F56" s="12">
        <v>14.3</v>
      </c>
      <c r="G56" s="12">
        <v>25.8</v>
      </c>
      <c r="H56" s="12">
        <v>18.3</v>
      </c>
      <c r="I56" s="12">
        <v>3.6</v>
      </c>
      <c r="J56" s="12">
        <v>8.1</v>
      </c>
      <c r="K56" s="12">
        <v>5.5</v>
      </c>
      <c r="L56" s="12">
        <v>6.6</v>
      </c>
      <c r="M56" s="12">
        <v>13.1</v>
      </c>
      <c r="N56" s="12">
        <v>19</v>
      </c>
      <c r="O56" s="12">
        <v>19.2</v>
      </c>
      <c r="P56" s="12">
        <v>6.8</v>
      </c>
      <c r="Q56" s="12">
        <v>16.899999999999999</v>
      </c>
      <c r="R56" s="12">
        <v>1.7</v>
      </c>
      <c r="S56" s="12">
        <v>1.1000000000000001</v>
      </c>
      <c r="T56" s="12">
        <v>1.2</v>
      </c>
      <c r="U56" s="12">
        <v>0.8</v>
      </c>
      <c r="V56" s="12">
        <v>0.7</v>
      </c>
      <c r="W56" s="12">
        <v>5.6</v>
      </c>
      <c r="X56" s="12">
        <v>19.600000000000001</v>
      </c>
      <c r="Y56" s="12">
        <v>21.6</v>
      </c>
      <c r="Z56" s="12">
        <v>16</v>
      </c>
      <c r="AA56" s="12">
        <v>33.6</v>
      </c>
      <c r="AB56" s="12">
        <v>34.1</v>
      </c>
      <c r="AC56" s="12">
        <v>19.100000000000001</v>
      </c>
      <c r="AD56" s="12">
        <v>22.6</v>
      </c>
      <c r="AE56" s="12">
        <v>25.7</v>
      </c>
      <c r="AF56" s="12">
        <v>26.7</v>
      </c>
      <c r="AG56" s="12">
        <v>7.7</v>
      </c>
      <c r="AH56" s="12"/>
      <c r="AI56" s="10">
        <v>39762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5.3</v>
      </c>
      <c r="D57" s="12">
        <v>2.6</v>
      </c>
      <c r="E57" s="12">
        <v>6.9</v>
      </c>
      <c r="F57" s="12">
        <v>6.6</v>
      </c>
      <c r="G57" s="12">
        <v>7.8</v>
      </c>
      <c r="H57" s="12">
        <v>7.7</v>
      </c>
      <c r="I57" s="12">
        <v>2</v>
      </c>
      <c r="J57" s="12">
        <v>4.3</v>
      </c>
      <c r="K57" s="12">
        <v>3</v>
      </c>
      <c r="L57" s="12">
        <v>3.4</v>
      </c>
      <c r="M57" s="12">
        <v>5.5</v>
      </c>
      <c r="N57" s="12">
        <v>6.3</v>
      </c>
      <c r="O57" s="12">
        <v>8.1</v>
      </c>
      <c r="P57" s="12">
        <v>3.6</v>
      </c>
      <c r="Q57" s="12">
        <v>8.1</v>
      </c>
      <c r="R57" s="12">
        <v>1</v>
      </c>
      <c r="S57" s="12">
        <v>0.5</v>
      </c>
      <c r="T57" s="12">
        <v>0.7</v>
      </c>
      <c r="U57" s="12">
        <v>0.2</v>
      </c>
      <c r="V57" s="12">
        <v>0</v>
      </c>
      <c r="W57" s="12">
        <v>0.6</v>
      </c>
      <c r="X57" s="12">
        <v>1.4</v>
      </c>
      <c r="Y57" s="12">
        <v>1.9</v>
      </c>
      <c r="Z57" s="12">
        <v>3.6</v>
      </c>
      <c r="AA57" s="12">
        <v>13.5</v>
      </c>
      <c r="AB57" s="12">
        <v>14</v>
      </c>
      <c r="AC57" s="12">
        <v>10.1</v>
      </c>
      <c r="AD57" s="12">
        <v>11.5</v>
      </c>
      <c r="AE57" s="12">
        <v>12.9</v>
      </c>
      <c r="AF57" s="12">
        <v>14.2</v>
      </c>
      <c r="AG57" s="12">
        <v>3.9</v>
      </c>
      <c r="AH57" s="12"/>
      <c r="AI57" s="10">
        <v>20751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481" priority="1" stopIfTrue="1" operator="greaterThan">
      <formula>300</formula>
    </cfRule>
    <cfRule type="cellIs" dxfId="4480" priority="2" stopIfTrue="1" operator="between">
      <formula>150</formula>
      <formula>250</formula>
    </cfRule>
    <cfRule type="cellIs" dxfId="4479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'Jan16'!AG3</f>
        <v>6.2119999999999997</v>
      </c>
      <c r="C3" s="12">
        <v>34.148000000000003</v>
      </c>
      <c r="D3" s="12">
        <v>34.966999999999999</v>
      </c>
      <c r="E3" s="12">
        <v>10.257999999999999</v>
      </c>
      <c r="F3" s="12">
        <v>6.2190000000000003</v>
      </c>
      <c r="G3" s="12">
        <v>27.763999999999999</v>
      </c>
      <c r="H3" s="12">
        <v>28.420999999999999</v>
      </c>
      <c r="I3" s="12">
        <v>6.4329999999999998</v>
      </c>
      <c r="J3" s="12">
        <v>38.804000000000002</v>
      </c>
      <c r="K3" s="12">
        <v>9.4209999999999994</v>
      </c>
      <c r="L3" s="12">
        <v>41.789000000000001</v>
      </c>
      <c r="M3" s="12">
        <v>37.811999999999998</v>
      </c>
      <c r="N3" s="12">
        <v>2.407</v>
      </c>
      <c r="O3" s="12">
        <v>37.334000000000003</v>
      </c>
      <c r="P3" s="12">
        <v>19.707000000000001</v>
      </c>
      <c r="Q3" s="12">
        <v>6.33</v>
      </c>
      <c r="R3" s="12">
        <v>40.655999999999999</v>
      </c>
      <c r="S3" s="12">
        <v>10.156000000000001</v>
      </c>
      <c r="T3" s="12">
        <v>29.66</v>
      </c>
      <c r="U3" s="12">
        <v>28.530999999999999</v>
      </c>
      <c r="V3" s="12">
        <v>11.474</v>
      </c>
      <c r="W3" s="12">
        <v>32.728999999999999</v>
      </c>
      <c r="X3" s="12">
        <v>32.619999999999997</v>
      </c>
      <c r="Y3" s="12">
        <v>21.298999999999999</v>
      </c>
      <c r="Z3" s="12">
        <v>21.611999999999998</v>
      </c>
      <c r="AA3" s="12">
        <v>12.433</v>
      </c>
      <c r="AB3" s="12">
        <v>32.262999999999998</v>
      </c>
      <c r="AC3" s="12">
        <v>31.806000000000001</v>
      </c>
      <c r="AD3" s="12">
        <v>29.190999999999999</v>
      </c>
      <c r="AE3" s="12">
        <v>9.9849999999999994</v>
      </c>
      <c r="AF3" s="12"/>
      <c r="AG3" s="12"/>
      <c r="AH3" s="12"/>
      <c r="AI3" s="12"/>
    </row>
    <row r="4" spans="1:40" s="6" customFormat="1" x14ac:dyDescent="0.25">
      <c r="A4" s="13" t="s">
        <v>4</v>
      </c>
      <c r="B4" s="12">
        <f>'Jan16'!AG4</f>
        <v>27.599999999999998</v>
      </c>
      <c r="C4" s="6">
        <f t="shared" ref="C4:I4" si="0">SUM(C54:C57)</f>
        <v>108.69999999999999</v>
      </c>
      <c r="D4" s="6">
        <f t="shared" si="0"/>
        <v>114.19999999999999</v>
      </c>
      <c r="E4" s="6">
        <f t="shared" si="0"/>
        <v>24.6</v>
      </c>
      <c r="F4" s="6">
        <f t="shared" si="0"/>
        <v>22.6</v>
      </c>
      <c r="G4" s="6">
        <f t="shared" si="0"/>
        <v>145</v>
      </c>
      <c r="H4" s="6">
        <f t="shared" si="0"/>
        <v>119.69999999999999</v>
      </c>
      <c r="I4" s="6">
        <f t="shared" si="0"/>
        <v>30.6</v>
      </c>
      <c r="J4" s="6">
        <f t="shared" ref="J4:O4" si="1">SUM(J54:J57)</f>
        <v>102.3</v>
      </c>
      <c r="K4" s="6">
        <f t="shared" si="1"/>
        <v>32.200000000000003</v>
      </c>
      <c r="L4" s="6">
        <f t="shared" si="1"/>
        <v>92.9</v>
      </c>
      <c r="M4" s="6">
        <f t="shared" si="1"/>
        <v>135.4</v>
      </c>
      <c r="N4" s="6">
        <f t="shared" si="1"/>
        <v>11.7</v>
      </c>
      <c r="O4" s="6">
        <f t="shared" si="1"/>
        <v>53.800000000000004</v>
      </c>
      <c r="P4" s="6">
        <f t="shared" ref="P4:U4" si="2">SUM(P54:P57)</f>
        <v>52.4</v>
      </c>
      <c r="Q4" s="6">
        <f t="shared" si="2"/>
        <v>31.700000000000003</v>
      </c>
      <c r="R4" s="6">
        <f t="shared" si="2"/>
        <v>67.899999999999991</v>
      </c>
      <c r="S4" s="6">
        <f t="shared" si="2"/>
        <v>41.300000000000004</v>
      </c>
      <c r="T4" s="6">
        <f t="shared" si="2"/>
        <v>101.60000000000001</v>
      </c>
      <c r="U4" s="6">
        <f t="shared" si="2"/>
        <v>47.5</v>
      </c>
      <c r="V4" s="6">
        <f t="shared" ref="V4:AA4" si="3">SUM(V54:V57)</f>
        <v>42.2</v>
      </c>
      <c r="W4" s="6">
        <f t="shared" si="3"/>
        <v>191.40000000000003</v>
      </c>
      <c r="X4" s="6">
        <f t="shared" si="3"/>
        <v>115.2</v>
      </c>
      <c r="Y4" s="6">
        <f t="shared" si="3"/>
        <v>63.500000000000007</v>
      </c>
      <c r="Z4" s="6">
        <f t="shared" si="3"/>
        <v>76</v>
      </c>
      <c r="AA4" s="6">
        <f t="shared" si="3"/>
        <v>39.200000000000003</v>
      </c>
      <c r="AB4" s="6">
        <f>SUM(AB54:AB57)</f>
        <v>102</v>
      </c>
      <c r="AC4" s="6">
        <f>SUM(AC54:AC57)</f>
        <v>171</v>
      </c>
      <c r="AD4" s="6">
        <f>SUM(AD54:AD57)</f>
        <v>88.2</v>
      </c>
      <c r="AE4" s="6">
        <f>SUM(AE54:AE57)</f>
        <v>45.2</v>
      </c>
      <c r="AI4" s="9">
        <f>SUM(C4:AG4)</f>
        <v>2270</v>
      </c>
      <c r="AJ4" s="14">
        <f>AVERAGE(C4:AG4)</f>
        <v>78.275862068965523</v>
      </c>
      <c r="AK4" s="15"/>
    </row>
    <row r="5" spans="1:40" x14ac:dyDescent="0.25">
      <c r="A5" s="11" t="s">
        <v>29</v>
      </c>
      <c r="B5" s="10">
        <f>'Jan16'!AG5</f>
        <v>145036</v>
      </c>
      <c r="C5" s="10">
        <f t="shared" ref="C5:J5" si="4">$B54+C6</f>
        <v>145143</v>
      </c>
      <c r="D5" s="10">
        <f t="shared" si="4"/>
        <v>145258</v>
      </c>
      <c r="E5" s="10">
        <f t="shared" si="4"/>
        <v>145283</v>
      </c>
      <c r="F5" s="10">
        <f t="shared" si="4"/>
        <v>145305</v>
      </c>
      <c r="G5" s="10">
        <f t="shared" si="4"/>
        <v>145451</v>
      </c>
      <c r="H5" s="10">
        <f t="shared" si="4"/>
        <v>145571</v>
      </c>
      <c r="I5" s="10">
        <f t="shared" si="4"/>
        <v>145601</v>
      </c>
      <c r="J5" s="10">
        <f t="shared" si="4"/>
        <v>145704</v>
      </c>
      <c r="K5" s="10">
        <f t="shared" ref="K5:Q5" si="5">$B54+K6</f>
        <v>145736</v>
      </c>
      <c r="L5" s="10">
        <f t="shared" si="5"/>
        <v>145831</v>
      </c>
      <c r="M5" s="10">
        <f t="shared" si="5"/>
        <v>145964</v>
      </c>
      <c r="N5" s="10">
        <f t="shared" si="5"/>
        <v>145977</v>
      </c>
      <c r="O5" s="10">
        <f t="shared" si="5"/>
        <v>146032</v>
      </c>
      <c r="P5" s="10">
        <f t="shared" si="5"/>
        <v>146083</v>
      </c>
      <c r="Q5" s="10">
        <f t="shared" si="5"/>
        <v>146115</v>
      </c>
      <c r="R5" s="10">
        <f t="shared" ref="R5:X5" si="6">$B54+R6</f>
        <v>146184</v>
      </c>
      <c r="S5" s="10">
        <f t="shared" si="6"/>
        <v>146226</v>
      </c>
      <c r="T5" s="10">
        <f t="shared" si="6"/>
        <v>146327</v>
      </c>
      <c r="U5" s="10">
        <f t="shared" si="6"/>
        <v>146375</v>
      </c>
      <c r="V5" s="10">
        <f t="shared" si="6"/>
        <v>146417</v>
      </c>
      <c r="W5" s="10">
        <f t="shared" si="6"/>
        <v>146609</v>
      </c>
      <c r="X5" s="10">
        <f t="shared" si="6"/>
        <v>146724</v>
      </c>
      <c r="Y5" s="10">
        <f t="shared" ref="Y5:AE5" si="7">$B54+Y6</f>
        <v>146787</v>
      </c>
      <c r="Z5" s="10">
        <f t="shared" si="7"/>
        <v>146865</v>
      </c>
      <c r="AA5" s="10">
        <f t="shared" si="7"/>
        <v>146904</v>
      </c>
      <c r="AB5" s="10">
        <f t="shared" si="7"/>
        <v>147005</v>
      </c>
      <c r="AC5" s="10">
        <f t="shared" si="7"/>
        <v>147177</v>
      </c>
      <c r="AD5" s="10">
        <f t="shared" si="7"/>
        <v>147266</v>
      </c>
      <c r="AE5" s="10">
        <f t="shared" si="7"/>
        <v>147310</v>
      </c>
      <c r="AF5" s="10"/>
      <c r="AG5" s="10"/>
      <c r="AI5" s="10">
        <f>MAX(C5:AG5)-B5</f>
        <v>2274</v>
      </c>
    </row>
    <row r="6" spans="1:40" s="19" customFormat="1" x14ac:dyDescent="0.25">
      <c r="B6" s="10">
        <f>'Jan16'!AG6</f>
        <v>103361</v>
      </c>
      <c r="C6" s="24">
        <v>103468</v>
      </c>
      <c r="D6" s="19">
        <v>103583</v>
      </c>
      <c r="E6" s="24">
        <v>103608</v>
      </c>
      <c r="F6" s="24">
        <v>103630</v>
      </c>
      <c r="G6" s="24">
        <v>103776</v>
      </c>
      <c r="H6" s="24">
        <v>103896</v>
      </c>
      <c r="I6" s="24">
        <v>103926</v>
      </c>
      <c r="J6" s="24">
        <v>104029</v>
      </c>
      <c r="K6" s="24">
        <v>104061</v>
      </c>
      <c r="L6" s="24">
        <v>104156</v>
      </c>
      <c r="M6" s="24">
        <v>104289</v>
      </c>
      <c r="N6" s="24">
        <v>104302</v>
      </c>
      <c r="O6" s="24">
        <v>104357</v>
      </c>
      <c r="P6" s="24">
        <v>104408</v>
      </c>
      <c r="Q6" s="24">
        <v>104440</v>
      </c>
      <c r="R6" s="24">
        <v>104509</v>
      </c>
      <c r="S6" s="24">
        <v>104551</v>
      </c>
      <c r="T6" s="24">
        <v>104652</v>
      </c>
      <c r="U6" s="24">
        <v>104700</v>
      </c>
      <c r="V6" s="24">
        <v>104742</v>
      </c>
      <c r="W6" s="24">
        <v>104934</v>
      </c>
      <c r="X6" s="24">
        <v>105049</v>
      </c>
      <c r="Y6" s="24">
        <v>105112</v>
      </c>
      <c r="Z6" s="24">
        <v>105190</v>
      </c>
      <c r="AA6" s="24">
        <v>105229</v>
      </c>
      <c r="AB6" s="24">
        <v>105330</v>
      </c>
      <c r="AC6" s="24">
        <v>105502</v>
      </c>
      <c r="AD6" s="24">
        <v>105591</v>
      </c>
      <c r="AE6" s="24">
        <v>105635</v>
      </c>
      <c r="AF6" s="24"/>
      <c r="AG6" s="24"/>
      <c r="AI6" s="10"/>
      <c r="AJ6" s="20"/>
    </row>
    <row r="7" spans="1:40" x14ac:dyDescent="0.25">
      <c r="A7" s="11" t="s">
        <v>27</v>
      </c>
      <c r="B7" s="10">
        <f>'Jan16'!AG7</f>
        <v>124285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>
        <f>SUM(AI54:AI56)+B54</f>
        <v>126241</v>
      </c>
      <c r="AF7" s="10"/>
      <c r="AG7" s="10"/>
      <c r="AI7" s="10">
        <f>MAX(C7:AG7)-B7</f>
        <v>1956</v>
      </c>
      <c r="AJ7" s="16"/>
    </row>
    <row r="8" spans="1:40" x14ac:dyDescent="0.25">
      <c r="A8" s="18" t="s">
        <v>37</v>
      </c>
      <c r="B8" s="10">
        <f>'Jan16'!AG8</f>
        <v>20751</v>
      </c>
      <c r="O8" s="10"/>
      <c r="AE8" s="10">
        <f>AI57</f>
        <v>21069</v>
      </c>
      <c r="AG8" s="10"/>
      <c r="AI8" s="10">
        <f>MAX(C8:AG8)-B8</f>
        <v>318</v>
      </c>
    </row>
    <row r="9" spans="1:40" x14ac:dyDescent="0.25">
      <c r="AI9" s="10"/>
    </row>
    <row r="43" spans="29:29" x14ac:dyDescent="0.25">
      <c r="AC43" s="12"/>
    </row>
    <row r="53" spans="1:41" x14ac:dyDescent="0.25">
      <c r="AI53" t="s">
        <v>38</v>
      </c>
    </row>
    <row r="54" spans="1:41" x14ac:dyDescent="0.25">
      <c r="A54" s="11" t="s">
        <v>22</v>
      </c>
      <c r="B54">
        <v>41675</v>
      </c>
      <c r="C54" s="12">
        <v>31.4</v>
      </c>
      <c r="D54" s="12">
        <v>34.4</v>
      </c>
      <c r="E54" s="12">
        <v>7.2</v>
      </c>
      <c r="F54" s="12">
        <v>6.8</v>
      </c>
      <c r="G54" s="12">
        <v>45</v>
      </c>
      <c r="H54" s="12">
        <v>35.9</v>
      </c>
      <c r="I54" s="12">
        <v>8.9</v>
      </c>
      <c r="J54" s="12">
        <v>30.3</v>
      </c>
      <c r="K54" s="12">
        <v>9.4</v>
      </c>
      <c r="L54" s="12">
        <v>27.9</v>
      </c>
      <c r="M54" s="12">
        <v>38.6</v>
      </c>
      <c r="N54" s="12">
        <v>3.8</v>
      </c>
      <c r="O54" s="12">
        <v>18.7</v>
      </c>
      <c r="P54" s="12">
        <v>15.1</v>
      </c>
      <c r="Q54" s="12">
        <v>9.1999999999999993</v>
      </c>
      <c r="R54" s="12">
        <v>19.7</v>
      </c>
      <c r="S54" s="12">
        <v>12</v>
      </c>
      <c r="T54" s="12">
        <v>29.3</v>
      </c>
      <c r="U54" s="12">
        <v>14.6</v>
      </c>
      <c r="V54" s="12">
        <v>12.3</v>
      </c>
      <c r="W54" s="12">
        <v>58.7</v>
      </c>
      <c r="X54" s="12">
        <v>32.299999999999997</v>
      </c>
      <c r="Y54" s="12">
        <v>18.8</v>
      </c>
      <c r="Z54" s="12">
        <v>21.7</v>
      </c>
      <c r="AA54" s="12">
        <v>11.4</v>
      </c>
      <c r="AB54" s="12">
        <v>29.8</v>
      </c>
      <c r="AC54" s="12">
        <v>49.5</v>
      </c>
      <c r="AD54" s="12">
        <v>25.9</v>
      </c>
      <c r="AE54" s="12">
        <v>13.2</v>
      </c>
      <c r="AF54" s="12"/>
      <c r="AG54" s="12"/>
      <c r="AH54" s="12"/>
      <c r="AI54" s="10">
        <v>1620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31.2</v>
      </c>
      <c r="D55" s="12">
        <v>34.200000000000003</v>
      </c>
      <c r="E55" s="12">
        <v>7</v>
      </c>
      <c r="F55" s="12">
        <v>5</v>
      </c>
      <c r="G55" s="12">
        <v>44.5</v>
      </c>
      <c r="H55" s="12">
        <v>35.4</v>
      </c>
      <c r="I55" s="12">
        <v>8.6999999999999993</v>
      </c>
      <c r="J55" s="12">
        <v>29.9</v>
      </c>
      <c r="K55" s="12">
        <v>9.1999999999999993</v>
      </c>
      <c r="L55" s="12">
        <v>27.3</v>
      </c>
      <c r="M55" s="12">
        <v>38.700000000000003</v>
      </c>
      <c r="N55" s="12">
        <v>2.8</v>
      </c>
      <c r="O55" s="12">
        <v>13.3</v>
      </c>
      <c r="P55" s="12">
        <v>14.8</v>
      </c>
      <c r="Q55" s="12">
        <v>8.9</v>
      </c>
      <c r="R55" s="12">
        <v>19.399999999999999</v>
      </c>
      <c r="S55" s="12">
        <v>11.7</v>
      </c>
      <c r="T55" s="12">
        <v>28.9</v>
      </c>
      <c r="U55" s="12">
        <v>14.3</v>
      </c>
      <c r="V55" s="12">
        <v>12</v>
      </c>
      <c r="W55" s="12">
        <v>57.6</v>
      </c>
      <c r="X55" s="12">
        <v>32</v>
      </c>
      <c r="Y55" s="12">
        <v>18.3</v>
      </c>
      <c r="Z55" s="12">
        <v>20.8</v>
      </c>
      <c r="AA55" s="12">
        <v>11.1</v>
      </c>
      <c r="AB55" s="12">
        <v>29.1</v>
      </c>
      <c r="AC55" s="12">
        <v>48.4</v>
      </c>
      <c r="AD55" s="12">
        <v>25.4</v>
      </c>
      <c r="AE55" s="12">
        <v>12.8</v>
      </c>
      <c r="AF55" s="12"/>
      <c r="AG55" s="12"/>
      <c r="AH55" s="12"/>
      <c r="AI55" s="10">
        <v>42555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30.6</v>
      </c>
      <c r="D56" s="12">
        <v>31.6</v>
      </c>
      <c r="E56" s="12">
        <v>6.8</v>
      </c>
      <c r="F56" s="12">
        <v>8.1999999999999993</v>
      </c>
      <c r="G56" s="12">
        <v>38.6</v>
      </c>
      <c r="H56" s="12">
        <v>32.9</v>
      </c>
      <c r="I56" s="12">
        <v>8.5</v>
      </c>
      <c r="J56" s="12">
        <v>27.9</v>
      </c>
      <c r="K56" s="12">
        <v>9</v>
      </c>
      <c r="L56" s="12">
        <v>25.3</v>
      </c>
      <c r="M56" s="12">
        <v>37.5</v>
      </c>
      <c r="N56" s="12">
        <v>3.9</v>
      </c>
      <c r="O56" s="12">
        <v>17.7</v>
      </c>
      <c r="P56" s="12">
        <v>14.5</v>
      </c>
      <c r="Q56" s="12">
        <v>8.8000000000000007</v>
      </c>
      <c r="R56" s="12">
        <v>18.899999999999999</v>
      </c>
      <c r="S56" s="12">
        <v>11.5</v>
      </c>
      <c r="T56" s="12">
        <v>28.2</v>
      </c>
      <c r="U56" s="12">
        <v>12.5</v>
      </c>
      <c r="V56" s="12">
        <v>11.8</v>
      </c>
      <c r="W56" s="12">
        <v>50.3</v>
      </c>
      <c r="X56" s="12">
        <v>31.7</v>
      </c>
      <c r="Y56" s="12">
        <v>17.8</v>
      </c>
      <c r="Z56" s="12">
        <v>21.1</v>
      </c>
      <c r="AA56" s="12">
        <v>11</v>
      </c>
      <c r="AB56" s="12">
        <v>28.3</v>
      </c>
      <c r="AC56" s="12">
        <v>46.1</v>
      </c>
      <c r="AD56" s="12">
        <v>24.5</v>
      </c>
      <c r="AE56" s="12">
        <v>12.6</v>
      </c>
      <c r="AF56" s="12"/>
      <c r="AG56" s="12"/>
      <c r="AH56" s="12"/>
      <c r="AI56" s="10">
        <v>40391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15.5</v>
      </c>
      <c r="D57" s="12">
        <v>14</v>
      </c>
      <c r="E57" s="12">
        <v>3.6</v>
      </c>
      <c r="F57" s="12">
        <v>2.6</v>
      </c>
      <c r="G57" s="12">
        <v>16.899999999999999</v>
      </c>
      <c r="H57" s="12">
        <v>15.5</v>
      </c>
      <c r="I57" s="12">
        <v>4.5</v>
      </c>
      <c r="J57" s="12">
        <v>14.2</v>
      </c>
      <c r="K57" s="12">
        <v>4.5999999999999996</v>
      </c>
      <c r="L57" s="12">
        <v>12.4</v>
      </c>
      <c r="M57" s="12">
        <v>20.6</v>
      </c>
      <c r="N57" s="12">
        <v>1.2</v>
      </c>
      <c r="O57" s="12">
        <v>4.0999999999999996</v>
      </c>
      <c r="P57" s="12">
        <v>8</v>
      </c>
      <c r="Q57" s="12">
        <v>4.8</v>
      </c>
      <c r="R57" s="12">
        <v>9.9</v>
      </c>
      <c r="S57" s="12">
        <v>6.1</v>
      </c>
      <c r="T57" s="12">
        <v>15.2</v>
      </c>
      <c r="U57" s="12">
        <v>6.1</v>
      </c>
      <c r="V57" s="12">
        <v>6.1</v>
      </c>
      <c r="W57" s="12">
        <v>24.8</v>
      </c>
      <c r="X57" s="12">
        <v>19.2</v>
      </c>
      <c r="Y57" s="12">
        <v>8.6</v>
      </c>
      <c r="Z57" s="12">
        <v>12.4</v>
      </c>
      <c r="AA57" s="12">
        <v>5.7</v>
      </c>
      <c r="AB57" s="12">
        <v>14.8</v>
      </c>
      <c r="AC57" s="12">
        <v>27</v>
      </c>
      <c r="AD57" s="12">
        <v>12.4</v>
      </c>
      <c r="AE57" s="12">
        <v>6.6</v>
      </c>
      <c r="AF57" s="12"/>
      <c r="AG57" s="12"/>
      <c r="AH57" s="12"/>
      <c r="AI57" s="10">
        <v>21069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478" priority="1" stopIfTrue="1" operator="greaterThan">
      <formula>300</formula>
    </cfRule>
    <cfRule type="cellIs" dxfId="4477" priority="2" stopIfTrue="1" operator="between">
      <formula>150</formula>
      <formula>250</formula>
    </cfRule>
    <cfRule type="cellIs" dxfId="447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'Feb16'!AE3</f>
        <v>9.9849999999999994</v>
      </c>
      <c r="C3" s="12">
        <v>49.012999999999998</v>
      </c>
      <c r="D3" s="12">
        <v>30.052</v>
      </c>
      <c r="E3" s="12">
        <v>50.945999999999998</v>
      </c>
      <c r="F3" s="12">
        <v>17.797000000000001</v>
      </c>
      <c r="G3" s="12">
        <v>15.106</v>
      </c>
      <c r="H3" s="12">
        <v>43.323</v>
      </c>
      <c r="I3" s="12">
        <v>44.137</v>
      </c>
      <c r="J3" s="12">
        <v>13.489000000000001</v>
      </c>
      <c r="K3" s="12">
        <v>32.363</v>
      </c>
      <c r="L3" s="12">
        <v>42.006999999999998</v>
      </c>
      <c r="M3" s="12">
        <v>38.83</v>
      </c>
      <c r="N3" s="12">
        <v>10.323</v>
      </c>
      <c r="O3" s="12">
        <v>30.228000000000002</v>
      </c>
      <c r="P3" s="12">
        <v>51.69</v>
      </c>
      <c r="Q3" s="12">
        <v>40.643000000000001</v>
      </c>
      <c r="R3" s="12">
        <v>45.640999999999998</v>
      </c>
      <c r="S3" s="12">
        <v>40.113999999999997</v>
      </c>
      <c r="T3" s="12">
        <v>39.323999999999998</v>
      </c>
      <c r="U3" s="12">
        <v>39.43</v>
      </c>
      <c r="V3" s="12">
        <v>39.43</v>
      </c>
      <c r="W3" s="12">
        <v>37.893999999999998</v>
      </c>
      <c r="X3" s="12">
        <v>44.040999999999997</v>
      </c>
      <c r="Y3" s="12">
        <v>52.604999999999997</v>
      </c>
      <c r="Z3" s="12">
        <v>43.283000000000001</v>
      </c>
      <c r="AA3" s="12">
        <v>17.294</v>
      </c>
      <c r="AB3" s="12">
        <v>42.4</v>
      </c>
      <c r="AC3" s="12">
        <v>17.189</v>
      </c>
      <c r="AD3" s="12">
        <v>46.677</v>
      </c>
      <c r="AE3" s="12">
        <v>41.387</v>
      </c>
      <c r="AF3" s="12">
        <v>52.43</v>
      </c>
      <c r="AG3" s="12">
        <v>41.164999999999999</v>
      </c>
      <c r="AH3" s="12"/>
      <c r="AI3" s="12"/>
    </row>
    <row r="4" spans="1:40" s="6" customFormat="1" x14ac:dyDescent="0.25">
      <c r="A4" s="13" t="s">
        <v>4</v>
      </c>
      <c r="B4" s="12">
        <f>'Feb16'!AE4</f>
        <v>45.2</v>
      </c>
      <c r="C4" s="6">
        <f t="shared" ref="C4:H4" si="0">SUM(C54:C57)</f>
        <v>127.5</v>
      </c>
      <c r="D4" s="6">
        <f t="shared" si="0"/>
        <v>90.1</v>
      </c>
      <c r="E4" s="6">
        <f t="shared" si="0"/>
        <v>52.9</v>
      </c>
      <c r="F4" s="6">
        <f t="shared" si="0"/>
        <v>69.2</v>
      </c>
      <c r="G4" s="6">
        <f t="shared" si="0"/>
        <v>55.800000000000004</v>
      </c>
      <c r="H4" s="6">
        <f t="shared" si="0"/>
        <v>128.4</v>
      </c>
      <c r="I4" s="6">
        <f t="shared" ref="I4:O4" si="1">SUM(I54:I57)</f>
        <v>221.2</v>
      </c>
      <c r="J4" s="6">
        <f t="shared" si="1"/>
        <v>26.4</v>
      </c>
      <c r="K4" s="6">
        <f t="shared" si="1"/>
        <v>183.79999999999998</v>
      </c>
      <c r="L4" s="6">
        <f t="shared" si="1"/>
        <v>205.6</v>
      </c>
      <c r="M4" s="6">
        <f t="shared" si="1"/>
        <v>190.2</v>
      </c>
      <c r="N4" s="6">
        <f t="shared" si="1"/>
        <v>66.599999999999994</v>
      </c>
      <c r="O4" s="6">
        <f t="shared" si="1"/>
        <v>75</v>
      </c>
      <c r="P4" s="6">
        <f t="shared" ref="P4:V4" si="2">SUM(P54:P57)</f>
        <v>119.10000000000001</v>
      </c>
      <c r="Q4" s="6">
        <f t="shared" si="2"/>
        <v>153.6</v>
      </c>
      <c r="R4" s="6">
        <f t="shared" si="2"/>
        <v>136</v>
      </c>
      <c r="S4" s="6">
        <f t="shared" si="2"/>
        <v>259.59999999999997</v>
      </c>
      <c r="T4" s="6">
        <f t="shared" si="2"/>
        <v>255.2</v>
      </c>
      <c r="U4" s="6">
        <f t="shared" si="2"/>
        <v>235.4</v>
      </c>
      <c r="V4" s="6">
        <f t="shared" si="2"/>
        <v>236.5</v>
      </c>
      <c r="W4" s="6">
        <f t="shared" ref="W4:AC4" si="3">SUM(W54:W57)</f>
        <v>237.39999999999998</v>
      </c>
      <c r="X4" s="6">
        <f t="shared" si="3"/>
        <v>226.39999999999998</v>
      </c>
      <c r="Y4" s="6">
        <f t="shared" si="3"/>
        <v>148.70000000000002</v>
      </c>
      <c r="Z4" s="6">
        <f t="shared" si="3"/>
        <v>231.3</v>
      </c>
      <c r="AA4" s="6">
        <f t="shared" si="3"/>
        <v>91.1</v>
      </c>
      <c r="AB4" s="6">
        <f t="shared" si="3"/>
        <v>282</v>
      </c>
      <c r="AC4" s="6">
        <f t="shared" si="3"/>
        <v>58.3</v>
      </c>
      <c r="AD4" s="6">
        <f>SUM(AD54:AD57)</f>
        <v>156.5</v>
      </c>
      <c r="AE4" s="6">
        <f>SUM(AE54:AE57)</f>
        <v>176.6</v>
      </c>
      <c r="AF4" s="6">
        <f>SUM(AF54:AF57)</f>
        <v>218.1</v>
      </c>
      <c r="AG4" s="6">
        <f>SUM(AG54:AG57)</f>
        <v>171.9</v>
      </c>
      <c r="AI4" s="9">
        <f>SUM(C4:AG4)</f>
        <v>4886.4000000000005</v>
      </c>
      <c r="AJ4" s="14">
        <f>AVERAGE(C4:AG4)</f>
        <v>157.62580645161293</v>
      </c>
      <c r="AK4" s="15"/>
    </row>
    <row r="5" spans="1:40" x14ac:dyDescent="0.25">
      <c r="A5" s="11" t="s">
        <v>29</v>
      </c>
      <c r="B5" s="10">
        <f>'Feb16'!AE5</f>
        <v>147310</v>
      </c>
      <c r="C5" s="10">
        <f t="shared" ref="C5:I5" si="4">$B54+C6</f>
        <v>147438</v>
      </c>
      <c r="D5" s="10">
        <f t="shared" si="4"/>
        <v>147529</v>
      </c>
      <c r="E5" s="10">
        <f t="shared" si="4"/>
        <v>147582</v>
      </c>
      <c r="F5" s="10">
        <f t="shared" si="4"/>
        <v>147651</v>
      </c>
      <c r="G5" s="10">
        <f t="shared" si="4"/>
        <v>147707</v>
      </c>
      <c r="H5" s="10">
        <f t="shared" si="4"/>
        <v>147836</v>
      </c>
      <c r="I5" s="10">
        <f t="shared" si="4"/>
        <v>148056</v>
      </c>
      <c r="J5" s="10">
        <f t="shared" ref="J5:P5" si="5">$B54+J6</f>
        <v>148083</v>
      </c>
      <c r="K5" s="10">
        <f t="shared" si="5"/>
        <v>148268</v>
      </c>
      <c r="L5" s="10">
        <f t="shared" si="5"/>
        <v>148474</v>
      </c>
      <c r="M5" s="10">
        <f t="shared" si="5"/>
        <v>148664</v>
      </c>
      <c r="N5" s="10">
        <f t="shared" si="5"/>
        <v>148732</v>
      </c>
      <c r="O5" s="10">
        <f t="shared" si="5"/>
        <v>148807</v>
      </c>
      <c r="P5" s="10">
        <f t="shared" si="5"/>
        <v>148924</v>
      </c>
      <c r="Q5" s="10">
        <f t="shared" ref="Q5:W5" si="6">$B54+Q6</f>
        <v>149080</v>
      </c>
      <c r="R5" s="10">
        <f t="shared" si="6"/>
        <v>149216</v>
      </c>
      <c r="S5" s="10">
        <f t="shared" si="6"/>
        <v>149475</v>
      </c>
      <c r="T5" s="10">
        <f t="shared" si="6"/>
        <v>149731</v>
      </c>
      <c r="U5" s="10">
        <f t="shared" si="6"/>
        <v>150222</v>
      </c>
      <c r="V5" s="10">
        <f t="shared" si="6"/>
        <v>150224</v>
      </c>
      <c r="W5" s="10">
        <f t="shared" si="6"/>
        <v>150461</v>
      </c>
      <c r="X5" s="10">
        <f t="shared" ref="X5:AD5" si="7">$B54+X6</f>
        <v>150687</v>
      </c>
      <c r="Y5" s="10">
        <f t="shared" si="7"/>
        <v>150836</v>
      </c>
      <c r="Z5" s="10">
        <f t="shared" si="7"/>
        <v>151068</v>
      </c>
      <c r="AA5" s="10">
        <f t="shared" si="7"/>
        <v>151159</v>
      </c>
      <c r="AB5" s="10">
        <f t="shared" si="7"/>
        <v>151441</v>
      </c>
      <c r="AC5" s="10">
        <f t="shared" si="7"/>
        <v>151500</v>
      </c>
      <c r="AD5" s="10">
        <f t="shared" si="7"/>
        <v>151657</v>
      </c>
      <c r="AE5" s="10">
        <f>$B54+AE6</f>
        <v>151833</v>
      </c>
      <c r="AF5" s="10">
        <f>$B54+AF6</f>
        <v>152051</v>
      </c>
      <c r="AG5" s="10">
        <f>$B54+AG6</f>
        <v>152224</v>
      </c>
      <c r="AI5" s="10">
        <f>MAX(C5:AG5)-B5</f>
        <v>4914</v>
      </c>
    </row>
    <row r="6" spans="1:40" s="19" customFormat="1" x14ac:dyDescent="0.25">
      <c r="B6" s="10">
        <f>'Feb16'!AE6</f>
        <v>105635</v>
      </c>
      <c r="C6" s="24">
        <v>105763</v>
      </c>
      <c r="D6" s="19">
        <v>105854</v>
      </c>
      <c r="E6" s="24">
        <v>105907</v>
      </c>
      <c r="F6" s="24">
        <v>105976</v>
      </c>
      <c r="G6" s="24">
        <v>106032</v>
      </c>
      <c r="H6" s="24">
        <v>106161</v>
      </c>
      <c r="I6" s="24">
        <v>106381</v>
      </c>
      <c r="J6" s="24">
        <v>106408</v>
      </c>
      <c r="K6" s="24">
        <v>106593</v>
      </c>
      <c r="L6" s="24">
        <v>106799</v>
      </c>
      <c r="M6" s="24">
        <v>106989</v>
      </c>
      <c r="N6" s="24">
        <v>107057</v>
      </c>
      <c r="O6" s="24">
        <v>107132</v>
      </c>
      <c r="P6" s="24">
        <v>107249</v>
      </c>
      <c r="Q6" s="24">
        <v>107405</v>
      </c>
      <c r="R6" s="24">
        <v>107541</v>
      </c>
      <c r="S6" s="24">
        <v>107800</v>
      </c>
      <c r="T6" s="24">
        <v>108056</v>
      </c>
      <c r="U6" s="24">
        <v>108547</v>
      </c>
      <c r="V6" s="24">
        <v>108549</v>
      </c>
      <c r="W6" s="24">
        <v>108786</v>
      </c>
      <c r="X6" s="24">
        <v>109012</v>
      </c>
      <c r="Y6" s="24">
        <v>109161</v>
      </c>
      <c r="Z6" s="24">
        <v>109393</v>
      </c>
      <c r="AA6" s="24">
        <v>109484</v>
      </c>
      <c r="AB6" s="24">
        <v>109766</v>
      </c>
      <c r="AC6" s="24">
        <v>109825</v>
      </c>
      <c r="AD6" s="24">
        <v>109982</v>
      </c>
      <c r="AE6" s="24">
        <v>110158</v>
      </c>
      <c r="AF6" s="24">
        <v>110376</v>
      </c>
      <c r="AG6" s="24">
        <v>110549</v>
      </c>
      <c r="AI6" s="10"/>
      <c r="AJ6" s="20"/>
    </row>
    <row r="7" spans="1:40" x14ac:dyDescent="0.25">
      <c r="A7" s="11" t="s">
        <v>27</v>
      </c>
      <c r="B7" s="10">
        <f>'Feb16'!AE7</f>
        <v>126241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SUM(AI54:AI56)+B54</f>
        <v>130420</v>
      </c>
      <c r="AI7" s="10">
        <f>MAX(C7:AG7)-B7</f>
        <v>4179</v>
      </c>
      <c r="AJ7" s="16"/>
    </row>
    <row r="8" spans="1:40" x14ac:dyDescent="0.25">
      <c r="A8" s="18" t="s">
        <v>37</v>
      </c>
      <c r="B8" s="10">
        <f>'Feb16'!AE8</f>
        <v>21069</v>
      </c>
      <c r="O8" s="10"/>
      <c r="AE8" s="10"/>
      <c r="AG8" s="10">
        <f>AI57</f>
        <v>21804</v>
      </c>
      <c r="AI8" s="10">
        <f>MAX(C8:AG8)-B8</f>
        <v>735</v>
      </c>
    </row>
    <row r="9" spans="1:40" x14ac:dyDescent="0.25">
      <c r="AI9" s="10"/>
    </row>
    <row r="12" spans="1:40" x14ac:dyDescent="0.25">
      <c r="AG12" s="10"/>
    </row>
    <row r="14" spans="1:40" x14ac:dyDescent="0.25">
      <c r="AD14" s="10"/>
    </row>
    <row r="15" spans="1:40" x14ac:dyDescent="0.25">
      <c r="AD15" s="10"/>
    </row>
    <row r="43" spans="29:35" x14ac:dyDescent="0.25">
      <c r="AC43" s="12"/>
    </row>
    <row r="47" spans="29:35" x14ac:dyDescent="0.25">
      <c r="AI47" s="12"/>
    </row>
    <row r="53" spans="1:41" x14ac:dyDescent="0.25">
      <c r="AI53" t="s">
        <v>38</v>
      </c>
    </row>
    <row r="54" spans="1:41" x14ac:dyDescent="0.25">
      <c r="A54" s="11" t="s">
        <v>22</v>
      </c>
      <c r="B54">
        <v>41675</v>
      </c>
      <c r="C54" s="12">
        <v>38.1</v>
      </c>
      <c r="D54" s="12">
        <v>26.2</v>
      </c>
      <c r="E54" s="12">
        <v>15.5</v>
      </c>
      <c r="F54" s="12">
        <v>19.899999999999999</v>
      </c>
      <c r="G54" s="12">
        <v>16.3</v>
      </c>
      <c r="H54" s="12">
        <v>37.5</v>
      </c>
      <c r="I54" s="12">
        <v>63.4</v>
      </c>
      <c r="J54" s="12">
        <v>13.1</v>
      </c>
      <c r="K54" s="12">
        <v>71.400000000000006</v>
      </c>
      <c r="L54" s="12">
        <v>60.7</v>
      </c>
      <c r="M54" s="12">
        <v>55.4</v>
      </c>
      <c r="N54" s="12">
        <v>19.399999999999999</v>
      </c>
      <c r="O54" s="12">
        <v>21.8</v>
      </c>
      <c r="P54" s="12">
        <v>34.799999999999997</v>
      </c>
      <c r="Q54" s="12">
        <v>43.3</v>
      </c>
      <c r="R54" s="12">
        <v>39.9</v>
      </c>
      <c r="S54" s="12">
        <v>77</v>
      </c>
      <c r="T54" s="12">
        <v>75.099999999999994</v>
      </c>
      <c r="U54" s="12">
        <v>67.2</v>
      </c>
      <c r="V54" s="12">
        <v>67.599999999999994</v>
      </c>
      <c r="W54" s="12">
        <v>69.2</v>
      </c>
      <c r="X54" s="12">
        <v>67.900000000000006</v>
      </c>
      <c r="Y54" s="12">
        <v>42.7</v>
      </c>
      <c r="Z54" s="12">
        <v>68.2</v>
      </c>
      <c r="AA54" s="12">
        <v>27</v>
      </c>
      <c r="AB54" s="12">
        <v>83.6</v>
      </c>
      <c r="AC54" s="12">
        <v>17.399999999999999</v>
      </c>
      <c r="AD54" s="12">
        <v>48.1</v>
      </c>
      <c r="AE54" s="12">
        <v>51.3</v>
      </c>
      <c r="AF54" s="12">
        <v>65.5</v>
      </c>
      <c r="AG54" s="12">
        <v>48.4</v>
      </c>
      <c r="AH54" s="12"/>
      <c r="AI54" s="10">
        <v>3083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37.5</v>
      </c>
      <c r="D55" s="12">
        <v>25.7</v>
      </c>
      <c r="E55" s="12">
        <v>14.8</v>
      </c>
      <c r="F55" s="12">
        <v>19.100000000000001</v>
      </c>
      <c r="G55" s="12">
        <v>15.9</v>
      </c>
      <c r="H55" s="12">
        <v>36.6</v>
      </c>
      <c r="I55" s="12">
        <v>62.8</v>
      </c>
      <c r="J55" s="12">
        <v>3.4</v>
      </c>
      <c r="K55" s="12">
        <v>44.3</v>
      </c>
      <c r="L55" s="12">
        <v>59.4</v>
      </c>
      <c r="M55" s="12">
        <v>54.7</v>
      </c>
      <c r="N55" s="12">
        <v>18.899999999999999</v>
      </c>
      <c r="O55" s="12">
        <v>21.3</v>
      </c>
      <c r="P55" s="12">
        <v>34.1</v>
      </c>
      <c r="Q55" s="12">
        <v>42.6</v>
      </c>
      <c r="R55" s="12">
        <v>38.9</v>
      </c>
      <c r="S55" s="12">
        <v>74.599999999999994</v>
      </c>
      <c r="T55" s="12">
        <v>72.900000000000006</v>
      </c>
      <c r="U55" s="12">
        <v>66.2</v>
      </c>
      <c r="V55" s="12">
        <v>66.5</v>
      </c>
      <c r="W55" s="12">
        <v>67.7</v>
      </c>
      <c r="X55" s="12">
        <v>66.099999999999994</v>
      </c>
      <c r="Y55" s="12">
        <v>42.3</v>
      </c>
      <c r="Z55" s="12">
        <v>67.2</v>
      </c>
      <c r="AA55" s="12">
        <v>26</v>
      </c>
      <c r="AB55" s="12">
        <v>80.900000000000006</v>
      </c>
      <c r="AC55" s="12">
        <v>16.399999999999999</v>
      </c>
      <c r="AD55" s="12">
        <v>44.9</v>
      </c>
      <c r="AE55" s="12">
        <v>50.4</v>
      </c>
      <c r="AF55" s="12">
        <v>64.3</v>
      </c>
      <c r="AG55" s="12">
        <v>47.8</v>
      </c>
      <c r="AH55" s="12"/>
      <c r="AI55" s="10">
        <v>43948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34.700000000000003</v>
      </c>
      <c r="D56" s="12">
        <v>25.1</v>
      </c>
      <c r="E56" s="12">
        <v>14.6</v>
      </c>
      <c r="F56" s="12">
        <v>20.3</v>
      </c>
      <c r="G56" s="12">
        <v>15.6</v>
      </c>
      <c r="H56" s="12">
        <v>33.700000000000003</v>
      </c>
      <c r="I56" s="12">
        <v>59.7</v>
      </c>
      <c r="J56" s="12">
        <v>8.1999999999999993</v>
      </c>
      <c r="K56" s="12">
        <v>44</v>
      </c>
      <c r="L56" s="12">
        <v>51.9</v>
      </c>
      <c r="M56" s="12">
        <v>52.3</v>
      </c>
      <c r="N56" s="12">
        <v>18.600000000000001</v>
      </c>
      <c r="O56" s="12">
        <v>21</v>
      </c>
      <c r="P56" s="12">
        <v>33.5</v>
      </c>
      <c r="Q56" s="12">
        <v>42.5</v>
      </c>
      <c r="R56" s="12">
        <v>37.9</v>
      </c>
      <c r="S56" s="12">
        <v>68.3</v>
      </c>
      <c r="T56" s="12">
        <v>67.5</v>
      </c>
      <c r="U56" s="12">
        <v>63.9</v>
      </c>
      <c r="V56" s="12">
        <v>64.2</v>
      </c>
      <c r="W56" s="12">
        <v>64.8</v>
      </c>
      <c r="X56" s="12">
        <v>60.7</v>
      </c>
      <c r="Y56" s="12">
        <v>41.9</v>
      </c>
      <c r="Z56" s="12">
        <v>62.4</v>
      </c>
      <c r="AA56" s="12">
        <v>25.1</v>
      </c>
      <c r="AB56" s="12">
        <v>74</v>
      </c>
      <c r="AC56" s="12">
        <v>16.100000000000001</v>
      </c>
      <c r="AD56" s="12">
        <v>40.6</v>
      </c>
      <c r="AE56" s="12">
        <v>49.3</v>
      </c>
      <c r="AF56" s="12">
        <v>59.1</v>
      </c>
      <c r="AG56" s="12">
        <v>45.9</v>
      </c>
      <c r="AH56" s="12"/>
      <c r="AI56" s="10">
        <v>41714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17.2</v>
      </c>
      <c r="D57" s="12">
        <v>13.1</v>
      </c>
      <c r="E57" s="12">
        <v>8</v>
      </c>
      <c r="F57" s="12">
        <v>9.9</v>
      </c>
      <c r="G57" s="12">
        <v>8</v>
      </c>
      <c r="H57" s="12">
        <v>20.6</v>
      </c>
      <c r="I57" s="12">
        <v>35.299999999999997</v>
      </c>
      <c r="J57" s="12">
        <v>1.7</v>
      </c>
      <c r="K57" s="12">
        <v>24.1</v>
      </c>
      <c r="L57" s="12">
        <v>33.6</v>
      </c>
      <c r="M57" s="12">
        <v>27.8</v>
      </c>
      <c r="N57" s="12">
        <v>9.6999999999999993</v>
      </c>
      <c r="O57" s="12">
        <v>10.9</v>
      </c>
      <c r="P57" s="12">
        <v>16.7</v>
      </c>
      <c r="Q57" s="12">
        <v>25.2</v>
      </c>
      <c r="R57" s="12">
        <v>19.3</v>
      </c>
      <c r="S57" s="12">
        <v>39.700000000000003</v>
      </c>
      <c r="T57" s="12">
        <v>39.700000000000003</v>
      </c>
      <c r="U57" s="12">
        <v>38.1</v>
      </c>
      <c r="V57" s="12">
        <v>38.200000000000003</v>
      </c>
      <c r="W57" s="12">
        <v>35.700000000000003</v>
      </c>
      <c r="X57" s="12">
        <v>31.7</v>
      </c>
      <c r="Y57" s="12">
        <v>21.8</v>
      </c>
      <c r="Z57" s="12">
        <v>33.5</v>
      </c>
      <c r="AA57" s="12">
        <v>13</v>
      </c>
      <c r="AB57" s="12">
        <v>43.5</v>
      </c>
      <c r="AC57" s="12">
        <v>8.4</v>
      </c>
      <c r="AD57" s="12">
        <v>22.9</v>
      </c>
      <c r="AE57" s="12">
        <v>25.6</v>
      </c>
      <c r="AF57" s="12">
        <v>29.2</v>
      </c>
      <c r="AG57" s="12">
        <v>29.8</v>
      </c>
      <c r="AH57" s="12"/>
      <c r="AI57" s="10">
        <v>21804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475" priority="1" stopIfTrue="1" operator="greaterThan">
      <formula>300</formula>
    </cfRule>
    <cfRule type="cellIs" dxfId="4474" priority="2" stopIfTrue="1" operator="between">
      <formula>150</formula>
      <formula>250</formula>
    </cfRule>
    <cfRule type="cellIs" dxfId="4473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41.164999999999999</v>
      </c>
      <c r="C3" s="12">
        <v>35.726999999999997</v>
      </c>
      <c r="D3" s="12">
        <v>30.023</v>
      </c>
      <c r="E3" s="12">
        <v>36.465000000000003</v>
      </c>
      <c r="F3" s="12">
        <v>47.84</v>
      </c>
      <c r="G3" s="12">
        <v>39.417000000000002</v>
      </c>
      <c r="H3" s="12">
        <v>41.9</v>
      </c>
      <c r="I3" s="12">
        <v>30.62</v>
      </c>
      <c r="J3" s="12">
        <v>44.043999999999997</v>
      </c>
      <c r="K3" s="12">
        <v>9.9949999999999992</v>
      </c>
      <c r="L3" s="12">
        <v>43.517000000000003</v>
      </c>
      <c r="M3" s="12">
        <v>49.825000000000003</v>
      </c>
      <c r="N3" s="12">
        <v>52.283000000000001</v>
      </c>
      <c r="O3" s="12">
        <v>45.481000000000002</v>
      </c>
      <c r="P3" s="12">
        <v>52.874000000000002</v>
      </c>
      <c r="Q3" s="12">
        <v>51.539000000000001</v>
      </c>
      <c r="R3" s="12">
        <v>52.719000000000001</v>
      </c>
      <c r="S3" s="12">
        <v>50.637999999999998</v>
      </c>
      <c r="T3" s="12">
        <v>19.78</v>
      </c>
      <c r="U3" s="12">
        <v>52.451000000000001</v>
      </c>
      <c r="V3" s="12">
        <v>46.488999999999997</v>
      </c>
      <c r="W3" s="12">
        <v>46.426000000000002</v>
      </c>
      <c r="X3" s="12">
        <v>52.954999999999998</v>
      </c>
      <c r="Y3" s="12">
        <v>31.29</v>
      </c>
      <c r="Z3" s="12">
        <v>38.447000000000003</v>
      </c>
      <c r="AA3" s="12">
        <v>51.369</v>
      </c>
      <c r="AB3" s="12">
        <v>52.848999999999997</v>
      </c>
      <c r="AC3" s="12">
        <v>53</v>
      </c>
      <c r="AD3" s="12">
        <v>52.981999999999999</v>
      </c>
      <c r="AE3" s="12">
        <v>47.628999999999998</v>
      </c>
      <c r="AF3" s="12">
        <v>43.149000000000001</v>
      </c>
      <c r="AG3" s="12"/>
      <c r="AH3" s="12"/>
      <c r="AI3" s="12"/>
    </row>
    <row r="4" spans="1:40" s="6" customFormat="1" x14ac:dyDescent="0.25">
      <c r="A4" s="13" t="s">
        <v>4</v>
      </c>
      <c r="B4" s="6">
        <f>'Mar16'!AG4</f>
        <v>171.9</v>
      </c>
      <c r="C4" s="6">
        <f t="shared" ref="C4:H4" si="0">SUM(C54:C57)</f>
        <v>144</v>
      </c>
      <c r="D4" s="6">
        <f t="shared" si="0"/>
        <v>146.29999999999998</v>
      </c>
      <c r="E4" s="6">
        <f t="shared" si="0"/>
        <v>159.19999999999999</v>
      </c>
      <c r="F4" s="6">
        <f t="shared" si="0"/>
        <v>216.7</v>
      </c>
      <c r="G4" s="6">
        <f t="shared" si="0"/>
        <v>133.5</v>
      </c>
      <c r="H4" s="6">
        <f t="shared" si="0"/>
        <v>166.1</v>
      </c>
      <c r="I4" s="6">
        <f t="shared" ref="I4:N4" si="1">SUM(I54:I57)</f>
        <v>81.5</v>
      </c>
      <c r="J4" s="6">
        <f t="shared" si="1"/>
        <v>90.4</v>
      </c>
      <c r="K4" s="6">
        <f t="shared" si="1"/>
        <v>63.500000000000007</v>
      </c>
      <c r="L4" s="6">
        <f t="shared" si="1"/>
        <v>313.20000000000005</v>
      </c>
      <c r="M4" s="6">
        <f t="shared" si="1"/>
        <v>233.7</v>
      </c>
      <c r="N4" s="6">
        <f t="shared" si="1"/>
        <v>268.59999999999997</v>
      </c>
      <c r="O4" s="6">
        <f t="shared" ref="O4:T4" si="2">SUM(O54:O57)</f>
        <v>99.6</v>
      </c>
      <c r="P4" s="6">
        <f t="shared" si="2"/>
        <v>268.10000000000002</v>
      </c>
      <c r="Q4" s="6">
        <f t="shared" si="2"/>
        <v>126.10000000000001</v>
      </c>
      <c r="R4" s="6">
        <f t="shared" si="2"/>
        <v>238.70000000000002</v>
      </c>
      <c r="S4" s="6">
        <f t="shared" si="2"/>
        <v>116.2</v>
      </c>
      <c r="T4" s="6">
        <f t="shared" si="2"/>
        <v>80.7</v>
      </c>
      <c r="U4" s="6">
        <f t="shared" ref="U4:Z4" si="3">SUM(U54:U57)</f>
        <v>309.10000000000002</v>
      </c>
      <c r="V4" s="6">
        <f t="shared" si="3"/>
        <v>321.3</v>
      </c>
      <c r="W4" s="6">
        <f t="shared" si="3"/>
        <v>277</v>
      </c>
      <c r="X4" s="6">
        <f t="shared" si="3"/>
        <v>212.3</v>
      </c>
      <c r="Y4" s="6">
        <f t="shared" si="3"/>
        <v>103.60000000000001</v>
      </c>
      <c r="Z4" s="6">
        <f t="shared" si="3"/>
        <v>129.39999999999998</v>
      </c>
      <c r="AA4" s="6">
        <f t="shared" ref="AA4:AF4" si="4">SUM(AA54:AA57)</f>
        <v>230.8</v>
      </c>
      <c r="AB4" s="6">
        <f t="shared" si="4"/>
        <v>174</v>
      </c>
      <c r="AC4" s="6">
        <f t="shared" si="4"/>
        <v>239.6</v>
      </c>
      <c r="AD4" s="6">
        <f t="shared" si="4"/>
        <v>230.5</v>
      </c>
      <c r="AE4" s="6">
        <f t="shared" si="4"/>
        <v>339.9</v>
      </c>
      <c r="AF4" s="6">
        <f t="shared" si="4"/>
        <v>192.5</v>
      </c>
      <c r="AI4" s="9">
        <f>SUM(C4:AG4)</f>
        <v>5706.0999999999995</v>
      </c>
      <c r="AJ4" s="14">
        <f>AVERAGE(C4:AG4)</f>
        <v>190.20333333333332</v>
      </c>
      <c r="AK4" s="15"/>
    </row>
    <row r="5" spans="1:40" x14ac:dyDescent="0.25">
      <c r="A5" s="11" t="s">
        <v>29</v>
      </c>
      <c r="B5" s="10">
        <f t="shared" ref="B5:H5" si="5">$B54+B6</f>
        <v>152224</v>
      </c>
      <c r="C5" s="10">
        <f t="shared" si="5"/>
        <v>152368</v>
      </c>
      <c r="D5" s="10">
        <f t="shared" si="5"/>
        <v>152514</v>
      </c>
      <c r="E5" s="10">
        <f t="shared" si="5"/>
        <v>152674</v>
      </c>
      <c r="F5" s="10">
        <f t="shared" si="5"/>
        <v>152890</v>
      </c>
      <c r="G5" s="10">
        <f t="shared" si="5"/>
        <v>153023</v>
      </c>
      <c r="H5" s="10">
        <f t="shared" si="5"/>
        <v>153191</v>
      </c>
      <c r="I5" s="10">
        <f t="shared" ref="I5:O5" si="6">$B54+I6</f>
        <v>153272</v>
      </c>
      <c r="J5" s="10">
        <f t="shared" si="6"/>
        <v>153363</v>
      </c>
      <c r="K5" s="10">
        <f t="shared" si="6"/>
        <v>153427</v>
      </c>
      <c r="L5" s="10">
        <f t="shared" si="6"/>
        <v>153740</v>
      </c>
      <c r="M5" s="10">
        <f t="shared" si="6"/>
        <v>153973</v>
      </c>
      <c r="N5" s="10">
        <f t="shared" si="6"/>
        <v>154243</v>
      </c>
      <c r="O5" s="10">
        <f t="shared" si="6"/>
        <v>154342</v>
      </c>
      <c r="P5" s="10">
        <f t="shared" ref="P5:V5" si="7">$B54+P6</f>
        <v>154610</v>
      </c>
      <c r="Q5" s="10">
        <f t="shared" si="7"/>
        <v>154738</v>
      </c>
      <c r="R5" s="10">
        <f t="shared" si="7"/>
        <v>154976</v>
      </c>
      <c r="S5" s="10">
        <f t="shared" si="7"/>
        <v>155092</v>
      </c>
      <c r="T5" s="10">
        <f t="shared" si="7"/>
        <v>155172</v>
      </c>
      <c r="U5" s="10">
        <f t="shared" si="7"/>
        <v>155481</v>
      </c>
      <c r="V5" s="10">
        <f t="shared" si="7"/>
        <v>155803</v>
      </c>
      <c r="W5" s="10">
        <f t="shared" ref="W5:AC5" si="8">$B54+W6</f>
        <v>156081</v>
      </c>
      <c r="X5" s="10">
        <f t="shared" si="8"/>
        <v>156293</v>
      </c>
      <c r="Y5" s="10">
        <f t="shared" si="8"/>
        <v>156397</v>
      </c>
      <c r="Z5" s="10">
        <f t="shared" si="8"/>
        <v>156526</v>
      </c>
      <c r="AA5" s="10">
        <f t="shared" si="8"/>
        <v>156758</v>
      </c>
      <c r="AB5" s="10">
        <f t="shared" si="8"/>
        <v>156932</v>
      </c>
      <c r="AC5" s="10">
        <f t="shared" si="8"/>
        <v>157172</v>
      </c>
      <c r="AD5" s="10">
        <f>$B54+AD6</f>
        <v>157403</v>
      </c>
      <c r="AE5" s="10">
        <f>$B54+AE6</f>
        <v>157742</v>
      </c>
      <c r="AF5" s="10">
        <f>$B54+AF6</f>
        <v>157935</v>
      </c>
      <c r="AG5" s="10"/>
      <c r="AI5" s="10">
        <f>MAX(C5:AG5)-B5</f>
        <v>5711</v>
      </c>
    </row>
    <row r="6" spans="1:40" s="19" customFormat="1" x14ac:dyDescent="0.25">
      <c r="B6" s="24">
        <f>'Mar16'!AG6</f>
        <v>110549</v>
      </c>
      <c r="C6" s="24">
        <v>110693</v>
      </c>
      <c r="D6" s="19">
        <v>110839</v>
      </c>
      <c r="E6" s="24">
        <v>110999</v>
      </c>
      <c r="F6" s="24">
        <v>111215</v>
      </c>
      <c r="G6" s="24">
        <v>111348</v>
      </c>
      <c r="H6" s="24">
        <v>111516</v>
      </c>
      <c r="I6" s="24">
        <v>111597</v>
      </c>
      <c r="J6" s="24">
        <v>111688</v>
      </c>
      <c r="K6" s="24">
        <v>111752</v>
      </c>
      <c r="L6" s="24">
        <v>112065</v>
      </c>
      <c r="M6" s="24">
        <v>112298</v>
      </c>
      <c r="N6" s="24">
        <v>112568</v>
      </c>
      <c r="O6" s="24">
        <v>112667</v>
      </c>
      <c r="P6" s="24">
        <v>112935</v>
      </c>
      <c r="Q6" s="24">
        <v>113063</v>
      </c>
      <c r="R6" s="24">
        <v>113301</v>
      </c>
      <c r="S6" s="24">
        <v>113417</v>
      </c>
      <c r="T6" s="24">
        <v>113497</v>
      </c>
      <c r="U6" s="24">
        <v>113806</v>
      </c>
      <c r="V6" s="24">
        <v>114128</v>
      </c>
      <c r="W6" s="24">
        <v>114406</v>
      </c>
      <c r="X6" s="24">
        <v>114618</v>
      </c>
      <c r="Y6" s="24">
        <v>114722</v>
      </c>
      <c r="Z6" s="24">
        <v>114851</v>
      </c>
      <c r="AA6" s="24">
        <v>115083</v>
      </c>
      <c r="AB6" s="24">
        <v>115257</v>
      </c>
      <c r="AC6" s="24">
        <v>115497</v>
      </c>
      <c r="AD6" s="24">
        <v>115728</v>
      </c>
      <c r="AE6" s="24">
        <v>116067</v>
      </c>
      <c r="AF6" s="24">
        <v>116260</v>
      </c>
      <c r="AG6" s="24"/>
      <c r="AI6" s="10"/>
      <c r="AJ6" s="20"/>
    </row>
    <row r="7" spans="1:40" x14ac:dyDescent="0.25">
      <c r="A7" s="11" t="s">
        <v>27</v>
      </c>
      <c r="B7" s="24">
        <f>'Mar16'!AG7</f>
        <v>130420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>
        <f>SUM(AI54:AI56)+B54</f>
        <v>135270</v>
      </c>
      <c r="AG7" s="10"/>
      <c r="AI7" s="10">
        <f>MAX(C7:AG7)-B7</f>
        <v>4850</v>
      </c>
      <c r="AJ7" s="16"/>
    </row>
    <row r="8" spans="1:40" x14ac:dyDescent="0.25">
      <c r="A8" s="18" t="s">
        <v>37</v>
      </c>
      <c r="B8" s="24">
        <f>'Mar16'!AG8</f>
        <v>21804</v>
      </c>
      <c r="O8" s="10"/>
      <c r="AE8" s="10"/>
      <c r="AF8" s="10">
        <f>AI57</f>
        <v>22665</v>
      </c>
      <c r="AG8" s="10"/>
      <c r="AI8" s="10">
        <f>MAX(C8:AG8)-B8</f>
        <v>861</v>
      </c>
    </row>
    <row r="9" spans="1:40" x14ac:dyDescent="0.25">
      <c r="AI9" s="10"/>
    </row>
    <row r="43" spans="29:29" x14ac:dyDescent="0.25">
      <c r="AC43" s="12"/>
    </row>
    <row r="53" spans="1:41" x14ac:dyDescent="0.25">
      <c r="AI53" t="s">
        <v>38</v>
      </c>
    </row>
    <row r="54" spans="1:41" x14ac:dyDescent="0.25">
      <c r="A54" s="11" t="s">
        <v>22</v>
      </c>
      <c r="B54">
        <v>41675</v>
      </c>
      <c r="C54" s="12">
        <v>42.4</v>
      </c>
      <c r="D54" s="12">
        <v>42.4</v>
      </c>
      <c r="E54" s="12">
        <v>46.2</v>
      </c>
      <c r="F54" s="12">
        <v>61.8</v>
      </c>
      <c r="G54" s="12">
        <v>37.700000000000003</v>
      </c>
      <c r="H54" s="12">
        <v>49.3</v>
      </c>
      <c r="I54" s="12">
        <v>23.6</v>
      </c>
      <c r="J54" s="12">
        <v>26</v>
      </c>
      <c r="K54" s="12">
        <v>18.5</v>
      </c>
      <c r="L54" s="12">
        <v>92.8</v>
      </c>
      <c r="M54" s="12">
        <v>66.5</v>
      </c>
      <c r="N54" s="12">
        <v>76.3</v>
      </c>
      <c r="O54" s="12">
        <v>29.6</v>
      </c>
      <c r="P54" s="12">
        <v>80.8</v>
      </c>
      <c r="Q54" s="12">
        <v>36.700000000000003</v>
      </c>
      <c r="R54" s="12">
        <v>69.8</v>
      </c>
      <c r="S54" s="12">
        <v>33.6</v>
      </c>
      <c r="T54" s="12">
        <v>23.5</v>
      </c>
      <c r="U54" s="12">
        <v>92.2</v>
      </c>
      <c r="V54" s="12">
        <v>93.4</v>
      </c>
      <c r="W54" s="12">
        <v>79.3</v>
      </c>
      <c r="X54" s="12">
        <v>59.3</v>
      </c>
      <c r="Y54" s="12">
        <v>30.1</v>
      </c>
      <c r="Z54" s="12">
        <v>39.1</v>
      </c>
      <c r="AA54" s="12">
        <v>66.900000000000006</v>
      </c>
      <c r="AB54" s="12">
        <v>51.3</v>
      </c>
      <c r="AC54" s="12">
        <v>70.400000000000006</v>
      </c>
      <c r="AD54" s="12">
        <v>63.5</v>
      </c>
      <c r="AE54" s="12">
        <v>99</v>
      </c>
      <c r="AF54" s="12">
        <v>53</v>
      </c>
      <c r="AG54" s="12"/>
      <c r="AH54" s="12"/>
      <c r="AI54" s="10">
        <v>4739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41.2</v>
      </c>
      <c r="D55" s="12">
        <v>41.7</v>
      </c>
      <c r="E55" s="12">
        <v>45.4</v>
      </c>
      <c r="F55" s="12">
        <v>61.3</v>
      </c>
      <c r="G55" s="12">
        <v>37</v>
      </c>
      <c r="H55" s="12">
        <v>47.3</v>
      </c>
      <c r="I55" s="12">
        <v>23.2</v>
      </c>
      <c r="J55" s="12">
        <v>25.6</v>
      </c>
      <c r="K55" s="12">
        <v>18.100000000000001</v>
      </c>
      <c r="L55" s="12">
        <v>90.4</v>
      </c>
      <c r="M55" s="12">
        <v>65</v>
      </c>
      <c r="N55" s="12">
        <v>76.099999999999994</v>
      </c>
      <c r="O55" s="12">
        <v>28.9</v>
      </c>
      <c r="P55" s="12">
        <v>78.8</v>
      </c>
      <c r="Q55" s="12">
        <v>36.200000000000003</v>
      </c>
      <c r="R55" s="12">
        <v>69.5</v>
      </c>
      <c r="S55" s="12">
        <v>32.9</v>
      </c>
      <c r="T55" s="12">
        <v>23.1</v>
      </c>
      <c r="U55" s="12">
        <v>90</v>
      </c>
      <c r="V55" s="12">
        <v>92</v>
      </c>
      <c r="W55" s="12">
        <v>78.900000000000006</v>
      </c>
      <c r="X55" s="12">
        <v>59.1</v>
      </c>
      <c r="Y55" s="12">
        <v>29.6</v>
      </c>
      <c r="Z55" s="12">
        <v>38</v>
      </c>
      <c r="AA55" s="12">
        <v>65.7</v>
      </c>
      <c r="AB55" s="12">
        <v>50.4</v>
      </c>
      <c r="AC55" s="12">
        <v>68.599999999999994</v>
      </c>
      <c r="AD55" s="12">
        <v>63.3</v>
      </c>
      <c r="AE55" s="12">
        <v>97</v>
      </c>
      <c r="AF55" s="12">
        <v>52.5</v>
      </c>
      <c r="AG55" s="12"/>
      <c r="AH55" s="12"/>
      <c r="AI55" s="10">
        <v>45576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39.799999999999997</v>
      </c>
      <c r="D56" s="12">
        <v>40.799999999999997</v>
      </c>
      <c r="E56" s="12">
        <v>44.1</v>
      </c>
      <c r="F56" s="12">
        <v>60.3</v>
      </c>
      <c r="G56" s="12">
        <v>36.700000000000003</v>
      </c>
      <c r="H56" s="12">
        <v>45.6</v>
      </c>
      <c r="I56" s="12">
        <v>22.8</v>
      </c>
      <c r="J56" s="12">
        <v>25.3</v>
      </c>
      <c r="K56" s="12">
        <v>17.8</v>
      </c>
      <c r="L56" s="12">
        <v>83.4</v>
      </c>
      <c r="M56" s="12">
        <v>62.9</v>
      </c>
      <c r="N56" s="12">
        <v>72.7</v>
      </c>
      <c r="O56" s="12">
        <v>27.5</v>
      </c>
      <c r="P56" s="12">
        <v>72.900000000000006</v>
      </c>
      <c r="Q56" s="12">
        <v>35.5</v>
      </c>
      <c r="R56" s="12">
        <v>66.400000000000006</v>
      </c>
      <c r="S56" s="12">
        <v>32.5</v>
      </c>
      <c r="T56" s="12">
        <v>22.6</v>
      </c>
      <c r="U56" s="12">
        <v>82.9</v>
      </c>
      <c r="V56" s="12">
        <v>86.3</v>
      </c>
      <c r="W56" s="12">
        <v>76.3</v>
      </c>
      <c r="X56" s="12">
        <v>58.5</v>
      </c>
      <c r="Y56" s="12">
        <v>29.1</v>
      </c>
      <c r="Z56" s="12">
        <v>35.1</v>
      </c>
      <c r="AA56" s="12">
        <v>65.599999999999994</v>
      </c>
      <c r="AB56" s="12">
        <v>48.5</v>
      </c>
      <c r="AC56" s="12">
        <v>65.7</v>
      </c>
      <c r="AD56" s="12">
        <v>62.7</v>
      </c>
      <c r="AE56" s="12">
        <v>91.9</v>
      </c>
      <c r="AF56" s="12">
        <v>52.7</v>
      </c>
      <c r="AG56" s="12"/>
      <c r="AH56" s="12"/>
      <c r="AI56" s="10">
        <v>43280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20.6</v>
      </c>
      <c r="D57" s="12">
        <v>21.4</v>
      </c>
      <c r="E57" s="12">
        <v>23.5</v>
      </c>
      <c r="F57" s="12">
        <v>33.299999999999997</v>
      </c>
      <c r="G57" s="12">
        <v>22.1</v>
      </c>
      <c r="H57" s="12">
        <v>23.9</v>
      </c>
      <c r="I57" s="12">
        <v>11.9</v>
      </c>
      <c r="J57" s="12">
        <v>13.5</v>
      </c>
      <c r="K57" s="12">
        <v>9.1</v>
      </c>
      <c r="L57" s="12">
        <v>46.6</v>
      </c>
      <c r="M57" s="12">
        <v>39.299999999999997</v>
      </c>
      <c r="N57" s="12">
        <v>43.5</v>
      </c>
      <c r="O57" s="12">
        <v>13.6</v>
      </c>
      <c r="P57" s="12">
        <v>35.6</v>
      </c>
      <c r="Q57" s="12">
        <v>17.7</v>
      </c>
      <c r="R57" s="12">
        <v>33</v>
      </c>
      <c r="S57" s="12">
        <v>17.2</v>
      </c>
      <c r="T57" s="12">
        <v>11.5</v>
      </c>
      <c r="U57" s="12">
        <v>44</v>
      </c>
      <c r="V57" s="12">
        <v>49.6</v>
      </c>
      <c r="W57" s="12">
        <v>42.5</v>
      </c>
      <c r="X57" s="12">
        <v>35.4</v>
      </c>
      <c r="Y57" s="12">
        <v>14.8</v>
      </c>
      <c r="Z57" s="12">
        <v>17.2</v>
      </c>
      <c r="AA57" s="12">
        <v>32.6</v>
      </c>
      <c r="AB57" s="12">
        <v>23.8</v>
      </c>
      <c r="AC57" s="12">
        <v>34.9</v>
      </c>
      <c r="AD57" s="12">
        <v>41</v>
      </c>
      <c r="AE57" s="12">
        <v>52</v>
      </c>
      <c r="AF57" s="12">
        <v>34.299999999999997</v>
      </c>
      <c r="AG57" s="12"/>
      <c r="AH57" s="12"/>
      <c r="AI57" s="10">
        <v>22665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72" priority="1" stopIfTrue="1" operator="greaterThan">
      <formula>300</formula>
    </cfRule>
    <cfRule type="cellIs" dxfId="4471" priority="2" stopIfTrue="1" operator="between">
      <formula>150</formula>
      <formula>250</formula>
    </cfRule>
    <cfRule type="cellIs" dxfId="447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'Apr16'!AF3</f>
        <v>43.149000000000001</v>
      </c>
      <c r="C3" s="12">
        <v>29.582999999999998</v>
      </c>
      <c r="D3" s="12">
        <v>52.982999999999997</v>
      </c>
      <c r="E3" s="12">
        <v>50.768000000000001</v>
      </c>
      <c r="F3" s="12">
        <v>51.645000000000003</v>
      </c>
      <c r="G3" s="12">
        <v>46.02</v>
      </c>
      <c r="H3" s="12">
        <v>44.48</v>
      </c>
      <c r="I3" s="12">
        <v>49.031999999999996</v>
      </c>
      <c r="J3" s="12">
        <v>51.8</v>
      </c>
      <c r="K3" s="12">
        <v>49.579000000000001</v>
      </c>
      <c r="L3" s="12">
        <v>52.298999999999999</v>
      </c>
      <c r="M3" s="12">
        <v>41.404000000000003</v>
      </c>
      <c r="N3" s="12">
        <v>18.297999999999998</v>
      </c>
      <c r="O3" s="12">
        <v>49.387999999999998</v>
      </c>
      <c r="P3" s="12">
        <v>44.076999999999998</v>
      </c>
      <c r="Q3" s="12">
        <v>52.899000000000001</v>
      </c>
      <c r="R3" s="12">
        <v>52.853999999999999</v>
      </c>
      <c r="S3" s="12">
        <v>52.856000000000002</v>
      </c>
      <c r="T3" s="12">
        <v>51.514000000000003</v>
      </c>
      <c r="U3" s="12">
        <v>52.575000000000003</v>
      </c>
      <c r="V3" s="12">
        <v>50.817999999999998</v>
      </c>
      <c r="W3" s="12">
        <v>45.427999999999997</v>
      </c>
      <c r="X3" s="12">
        <v>52.301000000000002</v>
      </c>
      <c r="Y3" s="12">
        <v>22.783000000000001</v>
      </c>
      <c r="Z3" s="12">
        <v>52.6</v>
      </c>
      <c r="AA3" s="12">
        <v>52.3</v>
      </c>
      <c r="AB3" s="12">
        <v>48.093000000000004</v>
      </c>
      <c r="AC3" s="12">
        <v>46.5</v>
      </c>
      <c r="AD3" s="12">
        <v>52.8</v>
      </c>
      <c r="AE3" s="12">
        <v>18</v>
      </c>
      <c r="AF3" s="12">
        <v>51.4</v>
      </c>
      <c r="AG3" s="12">
        <v>25.5</v>
      </c>
      <c r="AH3" s="12"/>
      <c r="AI3" s="12"/>
    </row>
    <row r="4" spans="1:40" s="6" customFormat="1" x14ac:dyDescent="0.25">
      <c r="A4" s="13" t="s">
        <v>4</v>
      </c>
      <c r="B4" s="12">
        <f>'Apr16'!AF4</f>
        <v>192.5</v>
      </c>
      <c r="C4" s="6">
        <f t="shared" ref="C4:H4" si="0">SUM(C54:C57)</f>
        <v>107</v>
      </c>
      <c r="D4" s="6">
        <f t="shared" si="0"/>
        <v>288.59999999999997</v>
      </c>
      <c r="E4" s="6">
        <f t="shared" si="0"/>
        <v>142.9</v>
      </c>
      <c r="F4" s="6">
        <f t="shared" si="0"/>
        <v>347.8</v>
      </c>
      <c r="G4" s="6">
        <f t="shared" si="0"/>
        <v>362.50000000000006</v>
      </c>
      <c r="H4" s="6">
        <f t="shared" si="0"/>
        <v>348.29999999999995</v>
      </c>
      <c r="I4" s="6">
        <f t="shared" ref="I4:P4" si="1">SUM(I54:I57)</f>
        <v>317.59999999999997</v>
      </c>
      <c r="J4" s="6">
        <f t="shared" si="1"/>
        <v>289.39999999999998</v>
      </c>
      <c r="K4" s="6">
        <f t="shared" si="1"/>
        <v>199.20000000000002</v>
      </c>
      <c r="L4" s="6">
        <f t="shared" si="1"/>
        <v>275.60000000000002</v>
      </c>
      <c r="M4" s="6">
        <f t="shared" si="1"/>
        <v>181.4</v>
      </c>
      <c r="N4" s="6">
        <f t="shared" si="1"/>
        <v>86.3</v>
      </c>
      <c r="O4" s="6">
        <f t="shared" si="1"/>
        <v>101</v>
      </c>
      <c r="P4" s="6">
        <f t="shared" si="1"/>
        <v>102</v>
      </c>
      <c r="Q4" s="6">
        <f t="shared" ref="Q4:V4" si="2">SUM(Q54:Q57)</f>
        <v>316</v>
      </c>
      <c r="R4" s="6">
        <f t="shared" si="2"/>
        <v>224.2</v>
      </c>
      <c r="S4" s="6">
        <f t="shared" si="2"/>
        <v>281</v>
      </c>
      <c r="T4" s="6">
        <f t="shared" si="2"/>
        <v>286.8</v>
      </c>
      <c r="U4" s="6">
        <f t="shared" si="2"/>
        <v>185.7</v>
      </c>
      <c r="V4" s="6">
        <f t="shared" si="2"/>
        <v>366.00000000000006</v>
      </c>
      <c r="W4" s="6">
        <f t="shared" ref="W4:AB4" si="3">SUM(W54:W57)</f>
        <v>348.7</v>
      </c>
      <c r="X4" s="6">
        <f t="shared" si="3"/>
        <v>243.2</v>
      </c>
      <c r="Y4" s="6">
        <f t="shared" si="3"/>
        <v>88.4</v>
      </c>
      <c r="Z4" s="6">
        <f t="shared" si="3"/>
        <v>215.5</v>
      </c>
      <c r="AA4" s="6">
        <f t="shared" si="3"/>
        <v>254.60000000000002</v>
      </c>
      <c r="AB4" s="6">
        <f t="shared" si="3"/>
        <v>309.60000000000002</v>
      </c>
      <c r="AC4" s="6">
        <f>SUM(AC54:AC57)</f>
        <v>348.7</v>
      </c>
      <c r="AD4" s="6">
        <f>SUM(AD54:AD57)</f>
        <v>250.60000000000002</v>
      </c>
      <c r="AE4" s="6">
        <f>SUM(AE54:AE57)</f>
        <v>87.6</v>
      </c>
      <c r="AF4" s="6">
        <f>SUM(AF54:AF57)</f>
        <v>253.4</v>
      </c>
      <c r="AG4" s="6">
        <f>SUM(AG54:AG57)</f>
        <v>129.80000000000001</v>
      </c>
      <c r="AI4" s="9">
        <f>SUM(C4:AG4)</f>
        <v>7339.4</v>
      </c>
      <c r="AJ4" s="14">
        <f>AVERAGE(C4:AG4)</f>
        <v>236.75483870967741</v>
      </c>
      <c r="AK4" s="15"/>
    </row>
    <row r="5" spans="1:40" x14ac:dyDescent="0.25">
      <c r="A5" s="11" t="s">
        <v>29</v>
      </c>
      <c r="B5" s="10">
        <f>'Apr16'!AF5</f>
        <v>157935</v>
      </c>
      <c r="C5" s="10">
        <f t="shared" ref="C5:I5" si="4">$B54+C6</f>
        <v>158041</v>
      </c>
      <c r="D5" s="10">
        <f t="shared" si="4"/>
        <v>158332</v>
      </c>
      <c r="E5" s="10">
        <f t="shared" si="4"/>
        <v>158474</v>
      </c>
      <c r="F5" s="10">
        <f t="shared" si="4"/>
        <v>158823</v>
      </c>
      <c r="G5" s="10">
        <f t="shared" si="4"/>
        <v>159186</v>
      </c>
      <c r="H5" s="10">
        <f t="shared" si="4"/>
        <v>159533</v>
      </c>
      <c r="I5" s="10">
        <f t="shared" si="4"/>
        <v>159851</v>
      </c>
      <c r="J5" s="10">
        <f t="shared" ref="J5:P5" si="5">$B54+J6</f>
        <v>160140</v>
      </c>
      <c r="K5" s="10">
        <f t="shared" si="5"/>
        <v>160339</v>
      </c>
      <c r="L5" s="10">
        <f t="shared" si="5"/>
        <v>160616</v>
      </c>
      <c r="M5" s="10">
        <f t="shared" si="5"/>
        <v>160798</v>
      </c>
      <c r="N5" s="10">
        <f t="shared" si="5"/>
        <v>160884</v>
      </c>
      <c r="O5" s="10">
        <f t="shared" si="5"/>
        <v>160985</v>
      </c>
      <c r="P5" s="10">
        <f t="shared" si="5"/>
        <v>161087</v>
      </c>
      <c r="Q5" s="10">
        <f t="shared" ref="Q5:W5" si="6">$B54+Q6</f>
        <v>161404</v>
      </c>
      <c r="R5" s="10">
        <f t="shared" si="6"/>
        <v>161627</v>
      </c>
      <c r="S5" s="10">
        <f t="shared" si="6"/>
        <v>161909</v>
      </c>
      <c r="T5" s="10">
        <f t="shared" si="6"/>
        <v>162196</v>
      </c>
      <c r="U5" s="10">
        <f t="shared" si="6"/>
        <v>162382</v>
      </c>
      <c r="V5" s="10">
        <f t="shared" si="6"/>
        <v>162748</v>
      </c>
      <c r="W5" s="10">
        <f t="shared" si="6"/>
        <v>163096</v>
      </c>
      <c r="X5" s="10">
        <f t="shared" ref="X5:AD5" si="7">$B54+X6</f>
        <v>163340</v>
      </c>
      <c r="Y5" s="10">
        <f t="shared" si="7"/>
        <v>163429</v>
      </c>
      <c r="Z5" s="10">
        <f t="shared" si="7"/>
        <v>163644</v>
      </c>
      <c r="AA5" s="10">
        <f t="shared" si="7"/>
        <v>163900</v>
      </c>
      <c r="AB5" s="10">
        <f t="shared" si="7"/>
        <v>164210</v>
      </c>
      <c r="AC5" s="10">
        <f t="shared" si="7"/>
        <v>164558</v>
      </c>
      <c r="AD5" s="10">
        <f t="shared" si="7"/>
        <v>164809</v>
      </c>
      <c r="AE5" s="10">
        <f>$B54+AE6</f>
        <v>164897</v>
      </c>
      <c r="AF5" s="10">
        <f>$B54+AF6</f>
        <v>165150</v>
      </c>
      <c r="AG5" s="10">
        <f>$B54+AG6</f>
        <v>165281</v>
      </c>
      <c r="AI5" s="10">
        <f>MAX(C5:AG5)-B5</f>
        <v>7346</v>
      </c>
    </row>
    <row r="6" spans="1:40" s="19" customFormat="1" x14ac:dyDescent="0.25">
      <c r="B6" s="10">
        <f>'Apr16'!AF6</f>
        <v>116260</v>
      </c>
      <c r="C6" s="24">
        <v>116366</v>
      </c>
      <c r="D6" s="19">
        <v>116657</v>
      </c>
      <c r="E6" s="24">
        <v>116799</v>
      </c>
      <c r="F6" s="24">
        <v>117148</v>
      </c>
      <c r="G6" s="24">
        <v>117511</v>
      </c>
      <c r="H6" s="24">
        <v>117858</v>
      </c>
      <c r="I6" s="24">
        <v>118176</v>
      </c>
      <c r="J6" s="24">
        <v>118465</v>
      </c>
      <c r="K6" s="24">
        <v>118664</v>
      </c>
      <c r="L6" s="24">
        <v>118941</v>
      </c>
      <c r="M6" s="24">
        <v>119123</v>
      </c>
      <c r="N6" s="24">
        <v>119209</v>
      </c>
      <c r="O6" s="24">
        <v>119310</v>
      </c>
      <c r="P6" s="24">
        <v>119412</v>
      </c>
      <c r="Q6" s="24">
        <v>119729</v>
      </c>
      <c r="R6" s="24">
        <v>119952</v>
      </c>
      <c r="S6" s="24">
        <v>120234</v>
      </c>
      <c r="T6" s="24">
        <v>120521</v>
      </c>
      <c r="U6" s="24">
        <v>120707</v>
      </c>
      <c r="V6" s="24">
        <v>121073</v>
      </c>
      <c r="W6" s="24">
        <v>121421</v>
      </c>
      <c r="X6" s="24">
        <v>121665</v>
      </c>
      <c r="Y6" s="24">
        <v>121754</v>
      </c>
      <c r="Z6" s="24">
        <v>121969</v>
      </c>
      <c r="AA6" s="24">
        <v>122225</v>
      </c>
      <c r="AB6" s="24">
        <v>122535</v>
      </c>
      <c r="AC6" s="24">
        <v>122883</v>
      </c>
      <c r="AD6" s="24">
        <v>123134</v>
      </c>
      <c r="AE6" s="24">
        <v>123222</v>
      </c>
      <c r="AF6" s="24">
        <v>123475</v>
      </c>
      <c r="AG6" s="24">
        <v>123606</v>
      </c>
      <c r="AI6" s="10"/>
      <c r="AJ6" s="20"/>
    </row>
    <row r="7" spans="1:40" x14ac:dyDescent="0.25">
      <c r="A7" s="11" t="s">
        <v>27</v>
      </c>
      <c r="B7" s="10">
        <f>'Apr16'!AF7</f>
        <v>135270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SUM(AI54:AI56)+B54</f>
        <v>141546</v>
      </c>
      <c r="AI7" s="10">
        <f>MAX(C7:AG7)-B7</f>
        <v>6276</v>
      </c>
      <c r="AJ7" s="16"/>
    </row>
    <row r="8" spans="1:40" x14ac:dyDescent="0.25">
      <c r="A8" s="18" t="s">
        <v>37</v>
      </c>
      <c r="B8" s="10">
        <f>'Apr16'!AF8</f>
        <v>22665</v>
      </c>
      <c r="C8" s="10"/>
      <c r="O8" s="10"/>
      <c r="AE8" s="10"/>
      <c r="AG8" s="10">
        <f>AI57</f>
        <v>23735</v>
      </c>
      <c r="AI8" s="10">
        <f>MAX(C8:AG8)-B8</f>
        <v>1070</v>
      </c>
    </row>
    <row r="9" spans="1:40" x14ac:dyDescent="0.25">
      <c r="AG9" s="10"/>
      <c r="AI9" s="10"/>
    </row>
    <row r="43" spans="29:29" x14ac:dyDescent="0.25">
      <c r="AC43" s="12"/>
    </row>
    <row r="53" spans="1:41" x14ac:dyDescent="0.25">
      <c r="AI53" t="s">
        <v>38</v>
      </c>
    </row>
    <row r="54" spans="1:41" x14ac:dyDescent="0.25">
      <c r="A54" s="11" t="s">
        <v>22</v>
      </c>
      <c r="B54">
        <v>41675</v>
      </c>
      <c r="C54" s="12">
        <v>31.2</v>
      </c>
      <c r="D54" s="12">
        <v>86.9</v>
      </c>
      <c r="E54" s="12">
        <v>41.8</v>
      </c>
      <c r="F54" s="12">
        <v>102.7</v>
      </c>
      <c r="G54" s="12">
        <v>105.9</v>
      </c>
      <c r="H54" s="12">
        <v>101.8</v>
      </c>
      <c r="I54" s="12">
        <v>90.4</v>
      </c>
      <c r="J54" s="12">
        <v>84.2</v>
      </c>
      <c r="K54" s="12">
        <v>58.2</v>
      </c>
      <c r="L54" s="12">
        <v>79.2</v>
      </c>
      <c r="M54" s="12">
        <v>55</v>
      </c>
      <c r="N54" s="12">
        <v>25.2</v>
      </c>
      <c r="O54" s="12">
        <v>29.6</v>
      </c>
      <c r="P54" s="12">
        <v>29.7</v>
      </c>
      <c r="Q54" s="12">
        <v>92.7</v>
      </c>
      <c r="R54" s="12">
        <v>62.8</v>
      </c>
      <c r="S54" s="12">
        <v>83.4</v>
      </c>
      <c r="T54" s="12">
        <v>82.1</v>
      </c>
      <c r="U54" s="12">
        <v>56.2</v>
      </c>
      <c r="V54" s="12">
        <v>106.9</v>
      </c>
      <c r="W54" s="12">
        <v>102</v>
      </c>
      <c r="X54" s="12">
        <v>68.099999999999994</v>
      </c>
      <c r="Y54" s="12">
        <v>25.8</v>
      </c>
      <c r="Z54" s="12">
        <v>63.4</v>
      </c>
      <c r="AA54" s="12">
        <v>70.400000000000006</v>
      </c>
      <c r="AB54" s="12">
        <v>91.7</v>
      </c>
      <c r="AC54" s="12">
        <v>102.4</v>
      </c>
      <c r="AD54" s="12">
        <v>76.2</v>
      </c>
      <c r="AE54" s="12">
        <v>25.7</v>
      </c>
      <c r="AF54" s="12">
        <v>78.099999999999994</v>
      </c>
      <c r="AG54" s="12">
        <v>38.1</v>
      </c>
      <c r="AH54" s="12"/>
      <c r="AI54" s="10">
        <v>6889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30.5</v>
      </c>
      <c r="D55" s="12">
        <v>86.1</v>
      </c>
      <c r="E55" s="12">
        <v>40.1</v>
      </c>
      <c r="F55" s="12">
        <v>101.1</v>
      </c>
      <c r="G55" s="12">
        <v>103.7</v>
      </c>
      <c r="H55" s="12">
        <v>100.1</v>
      </c>
      <c r="I55" s="12">
        <v>90.1</v>
      </c>
      <c r="J55" s="12">
        <v>82.3</v>
      </c>
      <c r="K55" s="12">
        <v>57.6</v>
      </c>
      <c r="L55" s="12">
        <v>78.8</v>
      </c>
      <c r="M55" s="12">
        <v>53.2</v>
      </c>
      <c r="N55" s="12">
        <v>24.7</v>
      </c>
      <c r="O55" s="12">
        <v>29</v>
      </c>
      <c r="P55" s="12">
        <v>29</v>
      </c>
      <c r="Q55" s="12">
        <v>91.7</v>
      </c>
      <c r="R55" s="12">
        <v>62.1</v>
      </c>
      <c r="S55" s="12">
        <v>81.400000000000006</v>
      </c>
      <c r="T55" s="12">
        <v>81.400000000000006</v>
      </c>
      <c r="U55" s="12">
        <v>53.9</v>
      </c>
      <c r="V55" s="12">
        <v>105.2</v>
      </c>
      <c r="W55" s="12">
        <v>100.1</v>
      </c>
      <c r="X55" s="12">
        <v>67.8</v>
      </c>
      <c r="Y55" s="12">
        <v>25.3</v>
      </c>
      <c r="Z55" s="12">
        <v>62</v>
      </c>
      <c r="AA55" s="12">
        <v>70.099999999999994</v>
      </c>
      <c r="AB55" s="12">
        <v>88.5</v>
      </c>
      <c r="AC55" s="12">
        <v>100.4</v>
      </c>
      <c r="AD55" s="12">
        <v>75.3</v>
      </c>
      <c r="AE55" s="12">
        <v>25.1</v>
      </c>
      <c r="AF55" s="12">
        <v>74.7</v>
      </c>
      <c r="AG55" s="12">
        <v>37.200000000000003</v>
      </c>
      <c r="AH55" s="12"/>
      <c r="AI55" s="10">
        <v>47686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30</v>
      </c>
      <c r="D56" s="12">
        <v>79.2</v>
      </c>
      <c r="E56" s="12">
        <v>38.5</v>
      </c>
      <c r="F56" s="12">
        <v>94.5</v>
      </c>
      <c r="G56" s="12">
        <v>98.3</v>
      </c>
      <c r="H56" s="12">
        <v>94</v>
      </c>
      <c r="I56" s="12">
        <v>87.2</v>
      </c>
      <c r="J56" s="12">
        <v>77.7</v>
      </c>
      <c r="K56" s="12">
        <v>55.4</v>
      </c>
      <c r="L56" s="12">
        <v>78</v>
      </c>
      <c r="M56" s="12">
        <v>49.2</v>
      </c>
      <c r="N56" s="12">
        <v>24.3</v>
      </c>
      <c r="O56" s="12">
        <v>28.3</v>
      </c>
      <c r="P56" s="12">
        <v>28.5</v>
      </c>
      <c r="Q56" s="12">
        <v>87.2</v>
      </c>
      <c r="R56" s="12">
        <v>61.5</v>
      </c>
      <c r="S56" s="12">
        <v>76.900000000000006</v>
      </c>
      <c r="T56" s="12">
        <v>79</v>
      </c>
      <c r="U56" s="12">
        <v>51.3</v>
      </c>
      <c r="V56" s="12">
        <v>99.1</v>
      </c>
      <c r="W56" s="12">
        <v>94.4</v>
      </c>
      <c r="X56" s="12">
        <v>67.400000000000006</v>
      </c>
      <c r="Y56" s="12">
        <v>24.8</v>
      </c>
      <c r="Z56" s="12">
        <v>60.4</v>
      </c>
      <c r="AA56" s="12">
        <v>70.3</v>
      </c>
      <c r="AB56" s="12">
        <v>84.4</v>
      </c>
      <c r="AC56" s="12">
        <v>96.1</v>
      </c>
      <c r="AD56" s="12">
        <v>68.8</v>
      </c>
      <c r="AE56" s="12">
        <v>24.5</v>
      </c>
      <c r="AF56" s="12">
        <v>68.599999999999994</v>
      </c>
      <c r="AG56" s="12">
        <v>36.4</v>
      </c>
      <c r="AH56" s="12"/>
      <c r="AI56" s="10">
        <v>45296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15.3</v>
      </c>
      <c r="D57" s="12">
        <v>36.4</v>
      </c>
      <c r="E57" s="12">
        <v>22.5</v>
      </c>
      <c r="F57" s="12">
        <v>49.5</v>
      </c>
      <c r="G57" s="12">
        <v>54.6</v>
      </c>
      <c r="H57" s="12">
        <v>52.4</v>
      </c>
      <c r="I57" s="12">
        <v>49.9</v>
      </c>
      <c r="J57" s="12">
        <v>45.2</v>
      </c>
      <c r="K57" s="12">
        <v>28</v>
      </c>
      <c r="L57" s="12">
        <v>39.6</v>
      </c>
      <c r="M57" s="12">
        <v>24</v>
      </c>
      <c r="N57" s="12">
        <v>12.1</v>
      </c>
      <c r="O57" s="12">
        <v>14.1</v>
      </c>
      <c r="P57" s="12">
        <v>14.8</v>
      </c>
      <c r="Q57" s="12">
        <v>44.4</v>
      </c>
      <c r="R57" s="12">
        <v>37.799999999999997</v>
      </c>
      <c r="S57" s="12">
        <v>39.299999999999997</v>
      </c>
      <c r="T57" s="12">
        <v>44.3</v>
      </c>
      <c r="U57" s="12">
        <v>24.3</v>
      </c>
      <c r="V57" s="12">
        <v>54.8</v>
      </c>
      <c r="W57" s="12">
        <v>52.2</v>
      </c>
      <c r="X57" s="12">
        <v>39.9</v>
      </c>
      <c r="Y57" s="12">
        <v>12.5</v>
      </c>
      <c r="Z57" s="12">
        <v>29.7</v>
      </c>
      <c r="AA57" s="12">
        <v>43.8</v>
      </c>
      <c r="AB57" s="12">
        <v>45</v>
      </c>
      <c r="AC57" s="12">
        <v>49.8</v>
      </c>
      <c r="AD57" s="12">
        <v>30.3</v>
      </c>
      <c r="AE57" s="12">
        <v>12.3</v>
      </c>
      <c r="AF57" s="12">
        <v>32</v>
      </c>
      <c r="AG57" s="12">
        <v>18.100000000000001</v>
      </c>
      <c r="AH57" s="12"/>
      <c r="AI57" s="10">
        <v>23735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C4:AG4">
    <cfRule type="cellIs" dxfId="4469" priority="1" stopIfTrue="1" operator="greaterThan">
      <formula>300</formula>
    </cfRule>
    <cfRule type="cellIs" dxfId="4468" priority="2" stopIfTrue="1" operator="between">
      <formula>150</formula>
      <formula>250</formula>
    </cfRule>
    <cfRule type="cellIs" dxfId="4467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F7" sqref="AF7:AF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25.5</v>
      </c>
      <c r="C3" s="12">
        <v>48.1</v>
      </c>
      <c r="D3" s="12">
        <v>32.200000000000003</v>
      </c>
      <c r="E3" s="12">
        <v>49.7</v>
      </c>
      <c r="F3" s="12">
        <v>46.3</v>
      </c>
      <c r="G3" s="12">
        <v>52.8</v>
      </c>
      <c r="H3" s="12">
        <v>48.3</v>
      </c>
      <c r="I3" s="12">
        <v>44.8</v>
      </c>
      <c r="J3" s="12">
        <v>52.1</v>
      </c>
      <c r="K3" s="12">
        <v>52.5</v>
      </c>
      <c r="L3" s="12">
        <v>45.5</v>
      </c>
      <c r="M3" s="12">
        <v>52.6</v>
      </c>
      <c r="N3" s="12">
        <v>33</v>
      </c>
      <c r="O3" s="12">
        <v>52.7</v>
      </c>
      <c r="P3" s="12">
        <v>49.8</v>
      </c>
      <c r="Q3" s="12">
        <v>52.9</v>
      </c>
      <c r="R3" s="12">
        <v>34.1</v>
      </c>
      <c r="S3" s="12">
        <v>52.9</v>
      </c>
      <c r="T3" s="12">
        <v>14.977</v>
      </c>
      <c r="U3" s="12">
        <v>52.8</v>
      </c>
      <c r="V3" s="12">
        <v>52.5</v>
      </c>
      <c r="W3" s="12">
        <v>28.2</v>
      </c>
      <c r="X3" s="12">
        <v>43.4</v>
      </c>
      <c r="Y3" s="12">
        <v>42.3</v>
      </c>
      <c r="Z3" s="12">
        <v>42.1</v>
      </c>
      <c r="AA3" s="12">
        <v>48.9</v>
      </c>
      <c r="AB3" s="12">
        <v>49.1</v>
      </c>
      <c r="AC3" s="12">
        <v>48.1</v>
      </c>
      <c r="AD3" s="12">
        <v>45.9</v>
      </c>
      <c r="AE3" s="12">
        <v>52.1</v>
      </c>
      <c r="AF3" s="12">
        <v>52.6</v>
      </c>
      <c r="AG3" s="12"/>
      <c r="AH3" s="12"/>
      <c r="AI3" s="12"/>
    </row>
    <row r="4" spans="1:40" s="6" customFormat="1" x14ac:dyDescent="0.25">
      <c r="A4" s="13" t="s">
        <v>4</v>
      </c>
      <c r="B4" s="6">
        <f>SUM(B53:B57)</f>
        <v>41804.799999999996</v>
      </c>
      <c r="C4" s="6">
        <f t="shared" ref="C4:H4" si="0">SUM(C54:C57)</f>
        <v>198.60000000000002</v>
      </c>
      <c r="D4" s="6">
        <f t="shared" si="0"/>
        <v>133.80000000000001</v>
      </c>
      <c r="E4" s="6">
        <f t="shared" si="0"/>
        <v>120.89999999999999</v>
      </c>
      <c r="F4" s="6">
        <f t="shared" si="0"/>
        <v>150.20000000000002</v>
      </c>
      <c r="G4" s="6">
        <f t="shared" si="0"/>
        <v>263.2</v>
      </c>
      <c r="H4" s="6">
        <f t="shared" si="0"/>
        <v>364.6</v>
      </c>
      <c r="I4" s="6">
        <f t="shared" ref="I4:N4" si="1">SUM(I54:I57)</f>
        <v>248.89999999999998</v>
      </c>
      <c r="J4" s="6">
        <f t="shared" si="1"/>
        <v>143.9</v>
      </c>
      <c r="K4" s="6">
        <f t="shared" si="1"/>
        <v>230.79999999999995</v>
      </c>
      <c r="L4" s="6">
        <f t="shared" si="1"/>
        <v>337.7</v>
      </c>
      <c r="M4" s="6">
        <f t="shared" si="1"/>
        <v>154.39999999999998</v>
      </c>
      <c r="N4" s="6">
        <f t="shared" si="1"/>
        <v>153.80000000000001</v>
      </c>
      <c r="O4" s="6">
        <f t="shared" ref="O4:T4" si="2">SUM(O54:O57)</f>
        <v>177.3</v>
      </c>
      <c r="P4" s="6">
        <f t="shared" si="2"/>
        <v>172.9</v>
      </c>
      <c r="Q4" s="6">
        <f t="shared" si="2"/>
        <v>253</v>
      </c>
      <c r="R4" s="6">
        <f t="shared" si="2"/>
        <v>94.7</v>
      </c>
      <c r="S4" s="6">
        <f t="shared" si="2"/>
        <v>315.89999999999998</v>
      </c>
      <c r="T4" s="6">
        <f t="shared" si="2"/>
        <v>136.1</v>
      </c>
      <c r="U4" s="6">
        <f t="shared" ref="U4:Z4" si="3">SUM(U54:U57)</f>
        <v>179.29999999999998</v>
      </c>
      <c r="V4" s="6">
        <f t="shared" si="3"/>
        <v>333.3</v>
      </c>
      <c r="W4" s="6">
        <f t="shared" si="3"/>
        <v>164.3</v>
      </c>
      <c r="X4" s="6">
        <f t="shared" si="3"/>
        <v>360.6</v>
      </c>
      <c r="Y4" s="6">
        <f t="shared" si="3"/>
        <v>350.2</v>
      </c>
      <c r="Z4" s="6">
        <f t="shared" si="3"/>
        <v>341.29999999999995</v>
      </c>
      <c r="AA4" s="6">
        <f t="shared" ref="AA4:AF4" si="4">SUM(AA54:AA57)</f>
        <v>132.69999999999999</v>
      </c>
      <c r="AB4" s="6">
        <f t="shared" si="4"/>
        <v>189.5</v>
      </c>
      <c r="AC4" s="6">
        <f t="shared" si="4"/>
        <v>376.6</v>
      </c>
      <c r="AD4" s="6">
        <f t="shared" si="4"/>
        <v>350.2</v>
      </c>
      <c r="AE4" s="6">
        <f t="shared" si="4"/>
        <v>333.4</v>
      </c>
      <c r="AF4" s="6">
        <f t="shared" si="4"/>
        <v>227.3</v>
      </c>
      <c r="AI4" s="9">
        <f>SUM(C4:AG4)</f>
        <v>6989.4000000000015</v>
      </c>
      <c r="AJ4" s="14">
        <f>AVERAGE(C4:AG4)</f>
        <v>232.98000000000005</v>
      </c>
      <c r="AK4" s="15"/>
    </row>
    <row r="5" spans="1:40" x14ac:dyDescent="0.25">
      <c r="A5" s="11" t="s">
        <v>29</v>
      </c>
      <c r="B5" s="10">
        <f t="shared" ref="B5:H5" si="5">$B53+B6</f>
        <v>165281</v>
      </c>
      <c r="C5" s="10">
        <f t="shared" si="5"/>
        <v>165480</v>
      </c>
      <c r="D5" s="10">
        <f t="shared" si="5"/>
        <v>165614</v>
      </c>
      <c r="E5" s="10">
        <f t="shared" si="5"/>
        <v>165736</v>
      </c>
      <c r="F5" s="10">
        <f t="shared" si="5"/>
        <v>165886</v>
      </c>
      <c r="G5" s="10">
        <f t="shared" si="5"/>
        <v>166149</v>
      </c>
      <c r="H5" s="10">
        <f t="shared" si="5"/>
        <v>166514</v>
      </c>
      <c r="I5" s="10">
        <f t="shared" ref="I5:O5" si="6">$B53+I6</f>
        <v>166765</v>
      </c>
      <c r="J5" s="10">
        <f t="shared" si="6"/>
        <v>166908</v>
      </c>
      <c r="K5" s="10">
        <f t="shared" si="6"/>
        <v>167140</v>
      </c>
      <c r="L5" s="10">
        <f t="shared" si="6"/>
        <v>167478</v>
      </c>
      <c r="M5" s="10">
        <f t="shared" si="6"/>
        <v>167634</v>
      </c>
      <c r="N5" s="10">
        <f t="shared" si="6"/>
        <v>167788</v>
      </c>
      <c r="O5" s="10">
        <f t="shared" si="6"/>
        <v>167966</v>
      </c>
      <c r="P5" s="10">
        <f t="shared" ref="P5:V5" si="7">$B53+P6</f>
        <v>168139</v>
      </c>
      <c r="Q5" s="10">
        <f t="shared" si="7"/>
        <v>168392</v>
      </c>
      <c r="R5" s="10">
        <f t="shared" si="7"/>
        <v>168489</v>
      </c>
      <c r="S5" s="10">
        <f t="shared" si="7"/>
        <v>168805</v>
      </c>
      <c r="T5" s="10">
        <f t="shared" si="7"/>
        <v>168942</v>
      </c>
      <c r="U5" s="10">
        <f t="shared" si="7"/>
        <v>169121</v>
      </c>
      <c r="V5" s="10">
        <f t="shared" si="7"/>
        <v>169454</v>
      </c>
      <c r="W5" s="10">
        <f t="shared" ref="W5:AC5" si="8">$B53+W6</f>
        <v>169619</v>
      </c>
      <c r="X5" s="10">
        <f t="shared" si="8"/>
        <v>169981</v>
      </c>
      <c r="Y5" s="10">
        <f t="shared" si="8"/>
        <v>170332</v>
      </c>
      <c r="Z5" s="10">
        <f t="shared" si="8"/>
        <v>170675</v>
      </c>
      <c r="AA5" s="10">
        <f t="shared" si="8"/>
        <v>170807</v>
      </c>
      <c r="AB5" s="10">
        <f t="shared" si="8"/>
        <v>170997</v>
      </c>
      <c r="AC5" s="10">
        <f t="shared" si="8"/>
        <v>171374</v>
      </c>
      <c r="AD5" s="10">
        <f>$B53+AD6</f>
        <v>171726</v>
      </c>
      <c r="AE5" s="10">
        <f>$B53+AE6</f>
        <v>172060</v>
      </c>
      <c r="AF5" s="10">
        <f>$B53+AF6</f>
        <v>172288</v>
      </c>
      <c r="AG5" s="10"/>
      <c r="AI5" s="10">
        <f>MAX(C5:AG5)-B5</f>
        <v>7007</v>
      </c>
    </row>
    <row r="6" spans="1:40" s="19" customFormat="1" x14ac:dyDescent="0.25">
      <c r="B6" s="24">
        <v>123606</v>
      </c>
      <c r="C6" s="24">
        <v>123805</v>
      </c>
      <c r="D6" s="19">
        <v>123939</v>
      </c>
      <c r="E6" s="24">
        <v>124061</v>
      </c>
      <c r="F6" s="24">
        <v>124211</v>
      </c>
      <c r="G6" s="24">
        <v>124474</v>
      </c>
      <c r="H6" s="24">
        <v>124839</v>
      </c>
      <c r="I6" s="24">
        <v>125090</v>
      </c>
      <c r="J6" s="24">
        <v>125233</v>
      </c>
      <c r="K6" s="24">
        <v>125465</v>
      </c>
      <c r="L6" s="24">
        <v>125803</v>
      </c>
      <c r="M6" s="24">
        <v>125959</v>
      </c>
      <c r="N6" s="24">
        <v>126113</v>
      </c>
      <c r="O6" s="24">
        <v>126291</v>
      </c>
      <c r="P6" s="24">
        <v>126464</v>
      </c>
      <c r="Q6" s="24">
        <v>126717</v>
      </c>
      <c r="R6" s="24">
        <v>126814</v>
      </c>
      <c r="S6" s="24">
        <v>127130</v>
      </c>
      <c r="T6" s="24">
        <v>127267</v>
      </c>
      <c r="U6" s="24">
        <v>127446</v>
      </c>
      <c r="V6" s="24">
        <v>127779</v>
      </c>
      <c r="W6" s="24">
        <v>127944</v>
      </c>
      <c r="X6" s="24">
        <v>128306</v>
      </c>
      <c r="Y6" s="24">
        <v>128657</v>
      </c>
      <c r="Z6" s="24">
        <v>129000</v>
      </c>
      <c r="AA6" s="24">
        <v>129132</v>
      </c>
      <c r="AB6" s="24">
        <v>129322</v>
      </c>
      <c r="AC6" s="24">
        <v>129699</v>
      </c>
      <c r="AD6" s="24">
        <v>130051</v>
      </c>
      <c r="AE6" s="24">
        <v>130385</v>
      </c>
      <c r="AF6" s="24">
        <v>130613</v>
      </c>
      <c r="AG6" s="24"/>
      <c r="AI6" s="10"/>
      <c r="AJ6" s="20"/>
    </row>
    <row r="7" spans="1:40" x14ac:dyDescent="0.25">
      <c r="A7" s="11" t="s">
        <v>27</v>
      </c>
      <c r="B7" s="10">
        <f>'Mai16'!AG7</f>
        <v>141546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>
        <f>SUM(AI54:AI56)+B53</f>
        <v>147557</v>
      </c>
      <c r="AG7" s="10"/>
      <c r="AI7" s="10">
        <f>MAX(C7:AG7)-B7</f>
        <v>6011</v>
      </c>
      <c r="AJ7" s="16"/>
    </row>
    <row r="8" spans="1:40" x14ac:dyDescent="0.25">
      <c r="A8" s="18" t="s">
        <v>37</v>
      </c>
      <c r="B8" s="10">
        <f>'Mai16'!AG8</f>
        <v>23735</v>
      </c>
      <c r="O8" s="10"/>
      <c r="AE8" s="10"/>
      <c r="AF8" s="10">
        <f>AI57</f>
        <v>24731</v>
      </c>
      <c r="AG8" s="10"/>
      <c r="AI8" s="10">
        <f>MAX(C8:AG8)-B8</f>
        <v>996</v>
      </c>
    </row>
    <row r="9" spans="1:40" x14ac:dyDescent="0.25">
      <c r="AI9" s="10"/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38.1</v>
      </c>
      <c r="C54" s="12">
        <v>57.6</v>
      </c>
      <c r="D54" s="12">
        <v>38.700000000000003</v>
      </c>
      <c r="E54" s="12">
        <v>35.4</v>
      </c>
      <c r="F54" s="12">
        <v>43.5</v>
      </c>
      <c r="G54" s="12">
        <v>77.2</v>
      </c>
      <c r="H54" s="12">
        <v>106.8</v>
      </c>
      <c r="I54" s="12">
        <v>71.2</v>
      </c>
      <c r="J54" s="12">
        <v>42.1</v>
      </c>
      <c r="K54" s="12">
        <v>69.099999999999994</v>
      </c>
      <c r="L54" s="12">
        <v>95.7</v>
      </c>
      <c r="M54" s="12">
        <v>45.2</v>
      </c>
      <c r="N54" s="12">
        <v>45.1</v>
      </c>
      <c r="O54" s="12">
        <v>52.2</v>
      </c>
      <c r="P54" s="12">
        <v>51.2</v>
      </c>
      <c r="Q54" s="12">
        <v>73.400000000000006</v>
      </c>
      <c r="R54" s="12">
        <v>27.6</v>
      </c>
      <c r="S54" s="12">
        <v>94.4</v>
      </c>
      <c r="T54" s="12">
        <v>39.1</v>
      </c>
      <c r="U54" s="12">
        <v>52.4</v>
      </c>
      <c r="V54" s="12">
        <v>95.9</v>
      </c>
      <c r="W54" s="12">
        <v>50.7</v>
      </c>
      <c r="X54" s="12">
        <v>106.4</v>
      </c>
      <c r="Y54" s="12">
        <v>102.6</v>
      </c>
      <c r="Z54" s="12">
        <v>99.6</v>
      </c>
      <c r="AA54" s="12">
        <v>38.299999999999997</v>
      </c>
      <c r="AB54" s="12">
        <v>56.9</v>
      </c>
      <c r="AC54" s="12">
        <v>111.3</v>
      </c>
      <c r="AD54" s="12">
        <v>103</v>
      </c>
      <c r="AE54" s="12">
        <v>99.2</v>
      </c>
      <c r="AF54" s="12">
        <v>66.5</v>
      </c>
      <c r="AG54" s="12"/>
      <c r="AH54" s="12"/>
      <c r="AI54" s="10">
        <v>8942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37.200000000000003</v>
      </c>
      <c r="C55" s="12">
        <v>56.8</v>
      </c>
      <c r="D55" s="12">
        <v>38.5</v>
      </c>
      <c r="E55" s="12">
        <v>34.700000000000003</v>
      </c>
      <c r="F55" s="12">
        <v>42.8</v>
      </c>
      <c r="G55" s="12">
        <v>75.8</v>
      </c>
      <c r="H55" s="12">
        <v>104.3</v>
      </c>
      <c r="I55" s="12">
        <v>70.5</v>
      </c>
      <c r="J55" s="12">
        <v>41.4</v>
      </c>
      <c r="K55" s="12">
        <v>68.3</v>
      </c>
      <c r="L55" s="12">
        <v>95.7</v>
      </c>
      <c r="M55" s="12">
        <v>44.2</v>
      </c>
      <c r="N55" s="12">
        <v>42.8</v>
      </c>
      <c r="O55" s="12">
        <v>51.3</v>
      </c>
      <c r="P55" s="12">
        <v>49.4</v>
      </c>
      <c r="Q55" s="12">
        <v>72.900000000000006</v>
      </c>
      <c r="R55" s="12">
        <v>27.1</v>
      </c>
      <c r="S55" s="12">
        <v>92.6</v>
      </c>
      <c r="T55" s="12">
        <v>38.5</v>
      </c>
      <c r="U55" s="12">
        <v>51.7</v>
      </c>
      <c r="V55" s="12">
        <v>95.4</v>
      </c>
      <c r="W55" s="12">
        <v>46.9</v>
      </c>
      <c r="X55" s="12">
        <v>103.8</v>
      </c>
      <c r="Y55" s="12">
        <v>100.4</v>
      </c>
      <c r="Z55" s="12">
        <v>98.5</v>
      </c>
      <c r="AA55" s="12">
        <v>37.700000000000003</v>
      </c>
      <c r="AB55" s="12">
        <v>55.9</v>
      </c>
      <c r="AC55" s="12">
        <v>109.1</v>
      </c>
      <c r="AD55" s="12">
        <v>100.3</v>
      </c>
      <c r="AE55" s="12">
        <v>96.6</v>
      </c>
      <c r="AF55" s="12">
        <v>65.8</v>
      </c>
      <c r="AG55" s="12"/>
      <c r="AH55" s="12"/>
      <c r="AI55" s="10">
        <v>49700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36.4</v>
      </c>
      <c r="C56" s="12">
        <v>55.9</v>
      </c>
      <c r="D56" s="12">
        <v>37.700000000000003</v>
      </c>
      <c r="E56" s="12">
        <v>34</v>
      </c>
      <c r="F56" s="12">
        <v>42.1</v>
      </c>
      <c r="G56" s="12">
        <v>74.7</v>
      </c>
      <c r="H56" s="12">
        <v>99.2</v>
      </c>
      <c r="I56" s="12">
        <v>68.099999999999994</v>
      </c>
      <c r="J56" s="12">
        <v>40.299999999999997</v>
      </c>
      <c r="K56" s="12">
        <v>64.7</v>
      </c>
      <c r="L56" s="12">
        <v>94.1</v>
      </c>
      <c r="M56" s="12">
        <v>43.3</v>
      </c>
      <c r="N56" s="12">
        <v>42.1</v>
      </c>
      <c r="O56" s="12">
        <v>49.9</v>
      </c>
      <c r="P56" s="12">
        <v>48.4</v>
      </c>
      <c r="Q56" s="12">
        <v>71.099999999999994</v>
      </c>
      <c r="R56" s="12">
        <v>26.7</v>
      </c>
      <c r="S56" s="12">
        <v>87</v>
      </c>
      <c r="T56" s="12">
        <v>37.9</v>
      </c>
      <c r="U56" s="12">
        <v>50.8</v>
      </c>
      <c r="V56" s="12">
        <v>92.2</v>
      </c>
      <c r="W56" s="12">
        <v>44.9</v>
      </c>
      <c r="X56" s="12">
        <v>99.4</v>
      </c>
      <c r="Y56" s="12">
        <v>96.3</v>
      </c>
      <c r="Z56" s="12">
        <v>93.8</v>
      </c>
      <c r="AA56" s="12">
        <v>37.1</v>
      </c>
      <c r="AB56" s="12">
        <v>51.4</v>
      </c>
      <c r="AC56" s="12">
        <v>104.1</v>
      </c>
      <c r="AD56" s="12">
        <v>96</v>
      </c>
      <c r="AE56" s="12">
        <v>91.7</v>
      </c>
      <c r="AF56" s="12">
        <v>63.7</v>
      </c>
      <c r="AG56" s="12"/>
      <c r="AH56" s="12"/>
      <c r="AI56" s="10">
        <v>47240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18.100000000000001</v>
      </c>
      <c r="C57" s="12">
        <v>28.3</v>
      </c>
      <c r="D57" s="12">
        <v>18.899999999999999</v>
      </c>
      <c r="E57" s="12">
        <v>16.8</v>
      </c>
      <c r="F57" s="12">
        <v>21.8</v>
      </c>
      <c r="G57" s="12">
        <v>35.5</v>
      </c>
      <c r="H57" s="12">
        <v>54.3</v>
      </c>
      <c r="I57" s="12">
        <v>39.1</v>
      </c>
      <c r="J57" s="12">
        <v>20.100000000000001</v>
      </c>
      <c r="K57" s="12">
        <v>28.7</v>
      </c>
      <c r="L57" s="12">
        <v>52.2</v>
      </c>
      <c r="M57" s="12">
        <v>21.7</v>
      </c>
      <c r="N57" s="12">
        <v>23.8</v>
      </c>
      <c r="O57" s="12">
        <v>23.9</v>
      </c>
      <c r="P57" s="12">
        <v>23.9</v>
      </c>
      <c r="Q57" s="12">
        <v>35.6</v>
      </c>
      <c r="R57" s="12">
        <v>13.3</v>
      </c>
      <c r="S57" s="12">
        <v>41.9</v>
      </c>
      <c r="T57" s="12">
        <v>20.6</v>
      </c>
      <c r="U57" s="12">
        <v>24.4</v>
      </c>
      <c r="V57" s="12">
        <v>49.8</v>
      </c>
      <c r="W57" s="12">
        <v>21.8</v>
      </c>
      <c r="X57" s="12">
        <v>51</v>
      </c>
      <c r="Y57" s="12">
        <v>50.9</v>
      </c>
      <c r="Z57" s="12">
        <v>49.4</v>
      </c>
      <c r="AA57" s="12">
        <v>19.600000000000001</v>
      </c>
      <c r="AB57" s="12">
        <v>25.3</v>
      </c>
      <c r="AC57" s="12">
        <v>52.1</v>
      </c>
      <c r="AD57" s="12">
        <v>50.9</v>
      </c>
      <c r="AE57" s="12">
        <v>45.9</v>
      </c>
      <c r="AF57" s="12">
        <v>31.3</v>
      </c>
      <c r="AG57" s="12"/>
      <c r="AH57" s="12"/>
      <c r="AI57" s="10">
        <v>24731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66" priority="1" stopIfTrue="1" operator="greaterThan">
      <formula>300</formula>
    </cfRule>
    <cfRule type="cellIs" dxfId="4465" priority="2" stopIfTrue="1" operator="between">
      <formula>150</formula>
      <formula>250</formula>
    </cfRule>
    <cfRule type="cellIs" dxfId="446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52.6</v>
      </c>
      <c r="C3" s="12">
        <v>52</v>
      </c>
      <c r="D3" s="12">
        <v>25</v>
      </c>
      <c r="E3" s="12">
        <v>52.5</v>
      </c>
      <c r="F3" s="12">
        <v>52.3</v>
      </c>
      <c r="G3" s="12">
        <v>51.2</v>
      </c>
      <c r="H3" s="12">
        <v>51.5</v>
      </c>
      <c r="I3" s="12">
        <v>46.2</v>
      </c>
      <c r="J3" s="12">
        <v>51.6</v>
      </c>
      <c r="K3" s="12">
        <v>49.3</v>
      </c>
      <c r="L3" s="12">
        <v>41.4</v>
      </c>
      <c r="M3" s="12">
        <v>48.7</v>
      </c>
      <c r="N3" s="12">
        <v>31.2</v>
      </c>
      <c r="O3" s="12">
        <v>32</v>
      </c>
      <c r="P3" s="12">
        <v>44.1</v>
      </c>
      <c r="Q3" s="12">
        <v>52.5</v>
      </c>
      <c r="R3" s="12">
        <v>45</v>
      </c>
      <c r="S3" s="12">
        <v>43.1</v>
      </c>
      <c r="T3" s="12">
        <v>42.7</v>
      </c>
      <c r="U3" s="12">
        <v>42.4</v>
      </c>
      <c r="V3" s="12">
        <v>41.8</v>
      </c>
      <c r="W3" s="12">
        <v>48.3</v>
      </c>
      <c r="X3" s="12">
        <v>51.6</v>
      </c>
      <c r="Y3" s="12">
        <v>52</v>
      </c>
      <c r="Z3" s="12">
        <v>50.5</v>
      </c>
      <c r="AA3" s="12">
        <v>52</v>
      </c>
      <c r="AB3" s="12">
        <v>52.1</v>
      </c>
      <c r="AC3" s="12">
        <v>51.8</v>
      </c>
      <c r="AD3" s="12">
        <v>51.8</v>
      </c>
      <c r="AE3" s="12">
        <v>46.2</v>
      </c>
      <c r="AF3" s="12">
        <v>48.6</v>
      </c>
      <c r="AG3" s="12">
        <v>50.7</v>
      </c>
      <c r="AH3" s="12"/>
      <c r="AI3" s="12"/>
    </row>
    <row r="4" spans="1:40" s="6" customFormat="1" x14ac:dyDescent="0.25">
      <c r="A4" s="13" t="s">
        <v>4</v>
      </c>
      <c r="B4" s="6">
        <f t="shared" ref="B4:G4" si="0">SUM(B54:B57)</f>
        <v>227.3</v>
      </c>
      <c r="C4" s="6">
        <f t="shared" si="0"/>
        <v>295.3</v>
      </c>
      <c r="D4" s="6">
        <f t="shared" si="0"/>
        <v>66.3</v>
      </c>
      <c r="E4" s="6">
        <f t="shared" si="0"/>
        <v>359.6</v>
      </c>
      <c r="F4" s="6">
        <f t="shared" si="0"/>
        <v>362.3</v>
      </c>
      <c r="G4" s="6">
        <f t="shared" si="0"/>
        <v>280.79999999999995</v>
      </c>
      <c r="H4" s="6">
        <f t="shared" ref="H4:M4" si="1">SUM(H54:H57)</f>
        <v>341.6</v>
      </c>
      <c r="I4" s="6">
        <f t="shared" si="1"/>
        <v>348.4</v>
      </c>
      <c r="J4" s="6">
        <f t="shared" si="1"/>
        <v>311.10000000000002</v>
      </c>
      <c r="K4" s="6">
        <f t="shared" si="1"/>
        <v>344.2</v>
      </c>
      <c r="L4" s="6">
        <f t="shared" si="1"/>
        <v>334.4</v>
      </c>
      <c r="M4" s="6">
        <f t="shared" si="1"/>
        <v>208.1</v>
      </c>
      <c r="N4" s="6">
        <f t="shared" ref="N4:S4" si="2">SUM(N54:N57)</f>
        <v>67.3</v>
      </c>
      <c r="O4" s="6">
        <f t="shared" si="2"/>
        <v>100.7</v>
      </c>
      <c r="P4" s="6">
        <f t="shared" si="2"/>
        <v>124.10000000000001</v>
      </c>
      <c r="Q4" s="6">
        <f t="shared" si="2"/>
        <v>222.5</v>
      </c>
      <c r="R4" s="6">
        <f t="shared" si="2"/>
        <v>373.9</v>
      </c>
      <c r="S4" s="6">
        <f t="shared" si="2"/>
        <v>351.5</v>
      </c>
      <c r="T4" s="6">
        <f t="shared" ref="T4:Y4" si="3">SUM(T54:T57)</f>
        <v>342.90000000000003</v>
      </c>
      <c r="U4" s="6">
        <f t="shared" si="3"/>
        <v>342.2</v>
      </c>
      <c r="V4" s="6">
        <f t="shared" si="3"/>
        <v>325.39999999999998</v>
      </c>
      <c r="W4" s="6">
        <f t="shared" si="3"/>
        <v>258.5</v>
      </c>
      <c r="X4" s="6">
        <f t="shared" si="3"/>
        <v>182.20000000000002</v>
      </c>
      <c r="Y4" s="6">
        <f t="shared" si="3"/>
        <v>193.6</v>
      </c>
      <c r="Z4" s="6">
        <f t="shared" ref="Z4:AE4" si="4">SUM(Z54:Z57)</f>
        <v>288.2</v>
      </c>
      <c r="AA4" s="6">
        <f t="shared" si="4"/>
        <v>232.79999999999998</v>
      </c>
      <c r="AB4" s="6">
        <f t="shared" si="4"/>
        <v>215.1</v>
      </c>
      <c r="AC4" s="6">
        <f t="shared" si="4"/>
        <v>238.5</v>
      </c>
      <c r="AD4" s="6">
        <f t="shared" si="4"/>
        <v>281.7</v>
      </c>
      <c r="AE4" s="6">
        <f t="shared" si="4"/>
        <v>325</v>
      </c>
      <c r="AF4" s="6">
        <f>SUM(AF54:AF57)</f>
        <v>199.10000000000002</v>
      </c>
      <c r="AG4" s="6">
        <f>SUM(AG54:AG57)</f>
        <v>156.60000000000002</v>
      </c>
      <c r="AI4" s="9">
        <f>SUM(C4:AG4)</f>
        <v>8073.9</v>
      </c>
      <c r="AJ4" s="14">
        <f>AVERAGE(C4:AG4)</f>
        <v>260.44838709677418</v>
      </c>
      <c r="AK4" s="15"/>
    </row>
    <row r="5" spans="1:40" x14ac:dyDescent="0.25">
      <c r="A5" s="11" t="s">
        <v>29</v>
      </c>
      <c r="B5" s="10">
        <f t="shared" ref="B5:H5" si="5">$B53+B6</f>
        <v>172288</v>
      </c>
      <c r="C5" s="10">
        <f t="shared" si="5"/>
        <v>172583</v>
      </c>
      <c r="D5" s="10">
        <f t="shared" si="5"/>
        <v>172651</v>
      </c>
      <c r="E5" s="10">
        <f t="shared" si="5"/>
        <v>173012</v>
      </c>
      <c r="F5" s="10">
        <f t="shared" si="5"/>
        <v>173373</v>
      </c>
      <c r="G5" s="10">
        <f t="shared" si="5"/>
        <v>173656</v>
      </c>
      <c r="H5" s="10">
        <f t="shared" si="5"/>
        <v>173998</v>
      </c>
      <c r="I5" s="10">
        <f t="shared" ref="I5:O5" si="6">$B53+I6</f>
        <v>174347</v>
      </c>
      <c r="J5" s="10">
        <f t="shared" si="6"/>
        <v>174659</v>
      </c>
      <c r="K5" s="10">
        <f t="shared" si="6"/>
        <v>175005</v>
      </c>
      <c r="L5" s="10">
        <f t="shared" si="6"/>
        <v>175339</v>
      </c>
      <c r="M5" s="10">
        <f t="shared" si="6"/>
        <v>175548</v>
      </c>
      <c r="N5" s="10">
        <f t="shared" si="6"/>
        <v>175616</v>
      </c>
      <c r="O5" s="10">
        <f t="shared" si="6"/>
        <v>175717</v>
      </c>
      <c r="P5" s="10">
        <f t="shared" ref="P5:V5" si="7">$B53+P6</f>
        <v>175842</v>
      </c>
      <c r="Q5" s="10">
        <f t="shared" si="7"/>
        <v>176264</v>
      </c>
      <c r="R5" s="10">
        <f t="shared" si="7"/>
        <v>176429</v>
      </c>
      <c r="S5" s="10">
        <f t="shared" si="7"/>
        <v>176781</v>
      </c>
      <c r="T5" s="10">
        <f t="shared" si="7"/>
        <v>177123</v>
      </c>
      <c r="U5" s="10">
        <f t="shared" si="7"/>
        <v>177467</v>
      </c>
      <c r="V5" s="10">
        <f t="shared" si="7"/>
        <v>177794</v>
      </c>
      <c r="W5" s="10">
        <f t="shared" ref="W5:AC5" si="8">$B53+W6</f>
        <v>178052</v>
      </c>
      <c r="X5" s="10">
        <f t="shared" si="8"/>
        <v>178234</v>
      </c>
      <c r="Y5" s="10">
        <f t="shared" si="8"/>
        <v>178428</v>
      </c>
      <c r="Z5" s="10">
        <f t="shared" si="8"/>
        <v>178716</v>
      </c>
      <c r="AA5" s="10">
        <f t="shared" si="8"/>
        <v>178950</v>
      </c>
      <c r="AB5" s="10">
        <f t="shared" si="8"/>
        <v>179165</v>
      </c>
      <c r="AC5" s="10">
        <f t="shared" si="8"/>
        <v>179403</v>
      </c>
      <c r="AD5" s="10">
        <f>$B53+AD6</f>
        <v>179686</v>
      </c>
      <c r="AE5" s="10">
        <f>$B53+AE6</f>
        <v>180010</v>
      </c>
      <c r="AF5" s="10">
        <f>$B53+AF6</f>
        <v>180210</v>
      </c>
      <c r="AG5" s="10">
        <f>$B53+AG6</f>
        <v>180368</v>
      </c>
      <c r="AI5" s="10">
        <f>MAX(C5:AG5)-B5</f>
        <v>8080</v>
      </c>
    </row>
    <row r="6" spans="1:40" s="19" customFormat="1" x14ac:dyDescent="0.25">
      <c r="B6" s="24">
        <v>130613</v>
      </c>
      <c r="C6" s="24">
        <v>130908</v>
      </c>
      <c r="D6" s="19">
        <v>130976</v>
      </c>
      <c r="E6" s="24">
        <v>131337</v>
      </c>
      <c r="F6" s="24">
        <v>131698</v>
      </c>
      <c r="G6" s="24">
        <v>131981</v>
      </c>
      <c r="H6" s="24">
        <v>132323</v>
      </c>
      <c r="I6" s="24">
        <v>132672</v>
      </c>
      <c r="J6" s="24">
        <v>132984</v>
      </c>
      <c r="K6" s="24">
        <v>133330</v>
      </c>
      <c r="L6" s="24">
        <v>133664</v>
      </c>
      <c r="M6" s="24">
        <v>133873</v>
      </c>
      <c r="N6" s="24">
        <v>133941</v>
      </c>
      <c r="O6" s="24">
        <v>134042</v>
      </c>
      <c r="P6" s="24">
        <v>134167</v>
      </c>
      <c r="Q6" s="24">
        <v>134589</v>
      </c>
      <c r="R6" s="24">
        <v>134754</v>
      </c>
      <c r="S6" s="24">
        <v>135106</v>
      </c>
      <c r="T6" s="24">
        <v>135448</v>
      </c>
      <c r="U6" s="24">
        <v>135792</v>
      </c>
      <c r="V6" s="24">
        <v>136119</v>
      </c>
      <c r="W6" s="24">
        <v>136377</v>
      </c>
      <c r="X6" s="24">
        <v>136559</v>
      </c>
      <c r="Y6" s="24">
        <v>136753</v>
      </c>
      <c r="Z6" s="24">
        <v>137041</v>
      </c>
      <c r="AA6" s="24">
        <v>137275</v>
      </c>
      <c r="AB6" s="24">
        <v>137490</v>
      </c>
      <c r="AC6" s="24">
        <v>137728</v>
      </c>
      <c r="AD6" s="24">
        <v>138011</v>
      </c>
      <c r="AE6" s="24">
        <v>138335</v>
      </c>
      <c r="AF6" s="24">
        <v>138535</v>
      </c>
      <c r="AG6" s="24">
        <v>138693</v>
      </c>
      <c r="AI6" s="10"/>
      <c r="AJ6" s="20"/>
    </row>
    <row r="7" spans="1:40" x14ac:dyDescent="0.25">
      <c r="A7" s="11" t="s">
        <v>27</v>
      </c>
      <c r="B7" s="10">
        <f>'Jun16'!AF7</f>
        <v>147557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154468</v>
      </c>
      <c r="AI7" s="10">
        <f>MAX(C7:AG7)-B7</f>
        <v>6911</v>
      </c>
      <c r="AJ7" s="16"/>
    </row>
    <row r="8" spans="1:40" x14ac:dyDescent="0.25">
      <c r="A8" s="18" t="s">
        <v>37</v>
      </c>
      <c r="B8" s="10">
        <f>'Jun16'!AF8</f>
        <v>24731</v>
      </c>
      <c r="O8" s="10"/>
      <c r="AE8" s="10"/>
      <c r="AG8" s="10">
        <f>AI57</f>
        <v>25900</v>
      </c>
      <c r="AI8" s="10">
        <f>MAX(C8:AG8)-B8</f>
        <v>1169</v>
      </c>
    </row>
    <row r="9" spans="1:40" x14ac:dyDescent="0.25">
      <c r="AI9" s="10"/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66.5</v>
      </c>
      <c r="C54" s="12">
        <v>87</v>
      </c>
      <c r="D54" s="12">
        <v>19.3</v>
      </c>
      <c r="E54" s="12">
        <v>106.9</v>
      </c>
      <c r="F54" s="12">
        <v>106.6</v>
      </c>
      <c r="G54" s="12">
        <v>81.599999999999994</v>
      </c>
      <c r="H54" s="12">
        <v>99.8</v>
      </c>
      <c r="I54" s="12">
        <v>101.9</v>
      </c>
      <c r="J54" s="12">
        <v>92.9</v>
      </c>
      <c r="K54" s="12">
        <v>101.4</v>
      </c>
      <c r="L54" s="12">
        <v>98</v>
      </c>
      <c r="M54" s="12">
        <v>59.5</v>
      </c>
      <c r="N54" s="12">
        <v>19.899999999999999</v>
      </c>
      <c r="O54" s="12">
        <v>29.3</v>
      </c>
      <c r="P54" s="12">
        <v>37.5</v>
      </c>
      <c r="Q54" s="12">
        <v>66.8</v>
      </c>
      <c r="R54" s="12">
        <v>107</v>
      </c>
      <c r="S54" s="12">
        <v>103.4</v>
      </c>
      <c r="T54" s="12">
        <v>100.5</v>
      </c>
      <c r="U54" s="12">
        <v>100.6</v>
      </c>
      <c r="V54" s="12">
        <v>93.4</v>
      </c>
      <c r="W54" s="12">
        <v>75.099999999999994</v>
      </c>
      <c r="X54" s="12">
        <v>56.1</v>
      </c>
      <c r="Y54" s="12">
        <v>56.3</v>
      </c>
      <c r="Z54" s="12">
        <v>83.5</v>
      </c>
      <c r="AA54" s="12">
        <v>69.8</v>
      </c>
      <c r="AB54" s="12">
        <v>61.7</v>
      </c>
      <c r="AC54" s="12">
        <v>69.3</v>
      </c>
      <c r="AD54" s="12">
        <v>81.599999999999994</v>
      </c>
      <c r="AE54" s="12">
        <v>95.7</v>
      </c>
      <c r="AF54" s="12">
        <v>55.7</v>
      </c>
      <c r="AG54" s="12">
        <v>45</v>
      </c>
      <c r="AH54" s="12"/>
      <c r="AI54" s="10">
        <v>11309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65.8</v>
      </c>
      <c r="C55" s="12">
        <v>84.1</v>
      </c>
      <c r="D55" s="12">
        <v>18.899999999999999</v>
      </c>
      <c r="E55" s="12">
        <v>104.1</v>
      </c>
      <c r="F55" s="12">
        <v>104.1</v>
      </c>
      <c r="G55" s="12">
        <v>80.099999999999994</v>
      </c>
      <c r="H55" s="12">
        <v>98.7</v>
      </c>
      <c r="I55" s="12">
        <v>100.4</v>
      </c>
      <c r="J55" s="12">
        <v>91.2</v>
      </c>
      <c r="K55" s="12">
        <v>99.3</v>
      </c>
      <c r="L55" s="12">
        <v>96.5</v>
      </c>
      <c r="M55" s="12">
        <v>58.9</v>
      </c>
      <c r="N55" s="12">
        <v>19.5</v>
      </c>
      <c r="O55" s="12">
        <v>28.7</v>
      </c>
      <c r="P55" s="12">
        <v>36.700000000000003</v>
      </c>
      <c r="Q55" s="12">
        <v>64.400000000000006</v>
      </c>
      <c r="R55" s="12">
        <v>104.6</v>
      </c>
      <c r="S55" s="12">
        <v>101.1</v>
      </c>
      <c r="T55" s="12">
        <v>98.8</v>
      </c>
      <c r="U55" s="12">
        <v>98.5</v>
      </c>
      <c r="V55" s="12">
        <v>94</v>
      </c>
      <c r="W55" s="12">
        <v>74</v>
      </c>
      <c r="X55" s="12">
        <v>54.8</v>
      </c>
      <c r="Y55" s="12">
        <v>55.6</v>
      </c>
      <c r="Z55" s="12">
        <v>83.6</v>
      </c>
      <c r="AA55" s="12">
        <v>68.7</v>
      </c>
      <c r="AB55" s="12">
        <v>61.3</v>
      </c>
      <c r="AC55" s="12">
        <v>68.7</v>
      </c>
      <c r="AD55" s="12">
        <v>80.599999999999994</v>
      </c>
      <c r="AE55" s="12">
        <v>94.1</v>
      </c>
      <c r="AF55" s="12">
        <v>54.8</v>
      </c>
      <c r="AG55" s="12">
        <v>44.9</v>
      </c>
      <c r="AH55" s="12"/>
      <c r="AI55" s="10">
        <v>52028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63.7</v>
      </c>
      <c r="C56" s="12">
        <v>80.400000000000006</v>
      </c>
      <c r="D56" s="12">
        <v>18.5</v>
      </c>
      <c r="E56" s="12">
        <v>98.6</v>
      </c>
      <c r="F56" s="12">
        <v>99.3</v>
      </c>
      <c r="G56" s="12">
        <v>77.099999999999994</v>
      </c>
      <c r="H56" s="12">
        <v>93.8</v>
      </c>
      <c r="I56" s="12">
        <v>95.1</v>
      </c>
      <c r="J56" s="12">
        <v>85.9</v>
      </c>
      <c r="K56" s="12">
        <v>94.2</v>
      </c>
      <c r="L56" s="12">
        <v>90.9</v>
      </c>
      <c r="M56" s="12">
        <v>56.8</v>
      </c>
      <c r="N56" s="12">
        <v>18.899999999999999</v>
      </c>
      <c r="O56" s="12">
        <v>28</v>
      </c>
      <c r="P56" s="12">
        <v>34</v>
      </c>
      <c r="Q56" s="12">
        <v>61.4</v>
      </c>
      <c r="R56" s="12">
        <v>99.3</v>
      </c>
      <c r="S56" s="12">
        <v>95.8</v>
      </c>
      <c r="T56" s="12">
        <v>93.3</v>
      </c>
      <c r="U56" s="12">
        <v>93.2</v>
      </c>
      <c r="V56" s="12">
        <v>89</v>
      </c>
      <c r="W56" s="12">
        <v>72.099999999999994</v>
      </c>
      <c r="X56" s="12">
        <v>49</v>
      </c>
      <c r="Y56" s="12">
        <v>54</v>
      </c>
      <c r="Z56" s="12">
        <v>80.2</v>
      </c>
      <c r="AA56" s="12">
        <v>63.2</v>
      </c>
      <c r="AB56" s="12">
        <v>60.1</v>
      </c>
      <c r="AC56" s="12">
        <v>66.599999999999994</v>
      </c>
      <c r="AD56" s="12">
        <v>76.8</v>
      </c>
      <c r="AE56" s="12">
        <v>88.1</v>
      </c>
      <c r="AF56" s="12">
        <v>53.8</v>
      </c>
      <c r="AG56" s="12">
        <v>44.2</v>
      </c>
      <c r="AH56" s="12"/>
      <c r="AI56" s="10">
        <v>49456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31.3</v>
      </c>
      <c r="C57" s="12">
        <v>43.8</v>
      </c>
      <c r="D57" s="12">
        <v>9.6</v>
      </c>
      <c r="E57" s="12">
        <v>50</v>
      </c>
      <c r="F57" s="12">
        <v>52.3</v>
      </c>
      <c r="G57" s="12">
        <v>42</v>
      </c>
      <c r="H57" s="12">
        <v>49.3</v>
      </c>
      <c r="I57" s="12">
        <v>51</v>
      </c>
      <c r="J57" s="12">
        <v>41.1</v>
      </c>
      <c r="K57" s="12">
        <v>49.3</v>
      </c>
      <c r="L57" s="12">
        <v>49</v>
      </c>
      <c r="M57" s="12">
        <v>32.9</v>
      </c>
      <c r="N57" s="12">
        <v>9</v>
      </c>
      <c r="O57" s="12">
        <v>14.7</v>
      </c>
      <c r="P57" s="12">
        <v>15.9</v>
      </c>
      <c r="Q57" s="12">
        <v>29.9</v>
      </c>
      <c r="R57" s="12">
        <v>63</v>
      </c>
      <c r="S57" s="12">
        <v>51.2</v>
      </c>
      <c r="T57" s="12">
        <v>50.3</v>
      </c>
      <c r="U57" s="12">
        <v>49.9</v>
      </c>
      <c r="V57" s="12">
        <v>49</v>
      </c>
      <c r="W57" s="12">
        <v>37.299999999999997</v>
      </c>
      <c r="X57" s="12">
        <v>22.3</v>
      </c>
      <c r="Y57" s="12">
        <v>27.7</v>
      </c>
      <c r="Z57" s="12">
        <v>40.9</v>
      </c>
      <c r="AA57" s="12">
        <v>31.1</v>
      </c>
      <c r="AB57" s="12">
        <v>32</v>
      </c>
      <c r="AC57" s="12">
        <v>33.9</v>
      </c>
      <c r="AD57" s="12">
        <v>42.7</v>
      </c>
      <c r="AE57" s="12">
        <v>47.1</v>
      </c>
      <c r="AF57" s="12">
        <v>34.799999999999997</v>
      </c>
      <c r="AG57" s="12">
        <v>22.5</v>
      </c>
      <c r="AH57" s="12"/>
      <c r="AI57" s="10">
        <v>25900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63" priority="1" stopIfTrue="1" operator="greaterThan">
      <formula>300</formula>
    </cfRule>
    <cfRule type="cellIs" dxfId="4462" priority="2" stopIfTrue="1" operator="between">
      <formula>150</formula>
      <formula>250</formula>
    </cfRule>
    <cfRule type="cellIs" dxfId="4461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50.7</v>
      </c>
      <c r="C3" s="12">
        <v>50.7</v>
      </c>
      <c r="D3" s="12">
        <v>45.4</v>
      </c>
      <c r="E3" s="12">
        <v>49.4</v>
      </c>
      <c r="F3" s="12">
        <v>51.3</v>
      </c>
      <c r="G3" s="12">
        <v>39.5</v>
      </c>
      <c r="H3" s="12">
        <v>52.8</v>
      </c>
      <c r="I3" s="12">
        <v>44.4</v>
      </c>
      <c r="J3" s="12">
        <v>41.2</v>
      </c>
      <c r="K3" s="12">
        <v>26.1</v>
      </c>
      <c r="L3" s="12">
        <v>52.9</v>
      </c>
      <c r="M3" s="12">
        <v>44.9</v>
      </c>
      <c r="N3" s="12">
        <v>43.9</v>
      </c>
      <c r="O3" s="12">
        <v>41.2</v>
      </c>
      <c r="P3" s="12">
        <v>40</v>
      </c>
      <c r="Q3" s="12">
        <v>47.9</v>
      </c>
      <c r="R3" s="12">
        <v>39.799999999999997</v>
      </c>
      <c r="S3" s="12">
        <v>48.3</v>
      </c>
      <c r="T3" s="12">
        <v>51.1</v>
      </c>
      <c r="U3" s="12">
        <v>50.1</v>
      </c>
      <c r="V3" s="12">
        <v>24.2</v>
      </c>
      <c r="W3" s="12">
        <v>47.1</v>
      </c>
      <c r="X3" s="12">
        <v>41.5</v>
      </c>
      <c r="Y3" s="12">
        <v>40.1</v>
      </c>
      <c r="Z3" s="12">
        <v>39.200000000000003</v>
      </c>
      <c r="AA3" s="12">
        <v>38.6</v>
      </c>
      <c r="AB3" s="12">
        <v>38.5</v>
      </c>
      <c r="AC3" s="12">
        <v>39</v>
      </c>
      <c r="AD3" s="12">
        <v>40.1</v>
      </c>
      <c r="AE3" s="12">
        <v>39.299999999999997</v>
      </c>
      <c r="AF3" s="12">
        <v>49.1</v>
      </c>
      <c r="AG3" s="12">
        <v>48</v>
      </c>
      <c r="AH3" s="12"/>
      <c r="AI3" s="12"/>
    </row>
    <row r="4" spans="1:40" s="6" customFormat="1" x14ac:dyDescent="0.25">
      <c r="A4" s="13" t="s">
        <v>4</v>
      </c>
      <c r="B4" s="6">
        <f t="shared" ref="B4:G4" si="0">SUM(B54:B57)</f>
        <v>156.60000000000002</v>
      </c>
      <c r="C4" s="6">
        <f t="shared" si="0"/>
        <v>297.8</v>
      </c>
      <c r="D4" s="6">
        <f t="shared" si="0"/>
        <v>161.6</v>
      </c>
      <c r="E4" s="6">
        <f t="shared" si="0"/>
        <v>308.7</v>
      </c>
      <c r="F4" s="6">
        <f t="shared" si="0"/>
        <v>206.29999999999998</v>
      </c>
      <c r="G4" s="6">
        <f t="shared" si="0"/>
        <v>137.1</v>
      </c>
      <c r="H4" s="6">
        <f t="shared" ref="H4:M4" si="1">SUM(H54:H57)</f>
        <v>268.09999999999997</v>
      </c>
      <c r="I4" s="6">
        <f t="shared" si="1"/>
        <v>324.20000000000005</v>
      </c>
      <c r="J4" s="6">
        <f t="shared" si="1"/>
        <v>307.70000000000005</v>
      </c>
      <c r="K4" s="6">
        <f t="shared" si="1"/>
        <v>90.5</v>
      </c>
      <c r="L4" s="6">
        <f t="shared" si="1"/>
        <v>166.70000000000002</v>
      </c>
      <c r="M4" s="6">
        <f t="shared" si="1"/>
        <v>329</v>
      </c>
      <c r="N4" s="6">
        <f>SUM(N54:N57)</f>
        <v>296</v>
      </c>
      <c r="O4" s="6">
        <f>SUM(O54:O57)</f>
        <v>308.7</v>
      </c>
      <c r="P4" s="6">
        <f>SUM(P54:P57)</f>
        <v>302.09999999999997</v>
      </c>
      <c r="Q4" s="6">
        <f t="shared" ref="Q4:AB4" si="2">SUM(Q54:Q57)</f>
        <v>250.9</v>
      </c>
      <c r="R4" s="6">
        <f t="shared" si="2"/>
        <v>293.90000000000003</v>
      </c>
      <c r="S4" s="6">
        <f t="shared" si="2"/>
        <v>243.8</v>
      </c>
      <c r="T4" s="6">
        <f t="shared" si="2"/>
        <v>118.89999999999999</v>
      </c>
      <c r="U4" s="6">
        <f t="shared" si="2"/>
        <v>237</v>
      </c>
      <c r="V4" s="6">
        <f t="shared" si="2"/>
        <v>72.600000000000009</v>
      </c>
      <c r="W4" s="6">
        <f t="shared" si="2"/>
        <v>289.5</v>
      </c>
      <c r="X4" s="6">
        <f t="shared" si="2"/>
        <v>306</v>
      </c>
      <c r="Y4" s="6">
        <f t="shared" si="2"/>
        <v>296.5</v>
      </c>
      <c r="Z4" s="6">
        <f t="shared" si="2"/>
        <v>288.5</v>
      </c>
      <c r="AA4" s="6">
        <f t="shared" si="2"/>
        <v>281</v>
      </c>
      <c r="AB4" s="6">
        <f t="shared" si="2"/>
        <v>280.09999999999997</v>
      </c>
      <c r="AC4" s="6">
        <f>SUM(AC54:AC57)</f>
        <v>258.7</v>
      </c>
      <c r="AD4" s="6">
        <f>SUM(AD54:AD57)</f>
        <v>256.39999999999998</v>
      </c>
      <c r="AE4" s="6">
        <f>SUM(AE54:AE57)</f>
        <v>101.2</v>
      </c>
      <c r="AF4" s="6">
        <f>SUM(AF54:AF57)</f>
        <v>150.6</v>
      </c>
      <c r="AG4" s="6">
        <f>SUM(AG54:AG57)</f>
        <v>228.3</v>
      </c>
      <c r="AI4" s="9">
        <f>SUM(C4:AG4)</f>
        <v>7458.4</v>
      </c>
      <c r="AJ4" s="14">
        <f>AVERAGE(C4:AG4)</f>
        <v>240.59354838709677</v>
      </c>
      <c r="AK4" s="15"/>
    </row>
    <row r="5" spans="1:40" x14ac:dyDescent="0.25">
      <c r="A5" s="11" t="s">
        <v>29</v>
      </c>
      <c r="B5" s="10">
        <f t="shared" ref="B5:H5" si="3">$B53+B6</f>
        <v>180368</v>
      </c>
      <c r="C5" s="10">
        <f t="shared" si="3"/>
        <v>180666</v>
      </c>
      <c r="D5" s="10">
        <f t="shared" si="3"/>
        <v>180827</v>
      </c>
      <c r="E5" s="10">
        <f t="shared" si="3"/>
        <v>181136</v>
      </c>
      <c r="F5" s="10">
        <f t="shared" si="3"/>
        <v>181342</v>
      </c>
      <c r="G5" s="10">
        <f t="shared" si="3"/>
        <v>181480</v>
      </c>
      <c r="H5" s="10">
        <f t="shared" si="3"/>
        <v>181748</v>
      </c>
      <c r="I5" s="10">
        <f t="shared" ref="I5:O5" si="4">$B53+I6</f>
        <v>182072</v>
      </c>
      <c r="J5" s="10">
        <f t="shared" si="4"/>
        <v>182380</v>
      </c>
      <c r="K5" s="10">
        <f t="shared" si="4"/>
        <v>182471</v>
      </c>
      <c r="L5" s="10">
        <f t="shared" si="4"/>
        <v>182638</v>
      </c>
      <c r="M5" s="10">
        <f t="shared" si="4"/>
        <v>182968</v>
      </c>
      <c r="N5" s="10">
        <f t="shared" si="4"/>
        <v>183263</v>
      </c>
      <c r="O5" s="10">
        <f t="shared" si="4"/>
        <v>183572</v>
      </c>
      <c r="P5" s="10">
        <f>$B53+P6</f>
        <v>183873</v>
      </c>
      <c r="Q5" s="10">
        <f t="shared" ref="Q5:AB5" si="5">$B53+Q6</f>
        <v>184125</v>
      </c>
      <c r="R5" s="10">
        <f t="shared" si="5"/>
        <v>184418</v>
      </c>
      <c r="S5" s="10">
        <f t="shared" si="5"/>
        <v>184663</v>
      </c>
      <c r="T5" s="10">
        <f t="shared" si="5"/>
        <v>184782</v>
      </c>
      <c r="U5" s="10">
        <f t="shared" si="5"/>
        <v>185018</v>
      </c>
      <c r="V5" s="10">
        <f t="shared" si="5"/>
        <v>185092</v>
      </c>
      <c r="W5" s="10">
        <f t="shared" si="5"/>
        <v>185382</v>
      </c>
      <c r="X5" s="10">
        <f t="shared" si="5"/>
        <v>185687</v>
      </c>
      <c r="Y5" s="10">
        <f t="shared" si="5"/>
        <v>185984</v>
      </c>
      <c r="Z5" s="10">
        <f t="shared" si="5"/>
        <v>186274</v>
      </c>
      <c r="AA5" s="10">
        <f t="shared" si="5"/>
        <v>186555</v>
      </c>
      <c r="AB5" s="10">
        <f t="shared" si="5"/>
        <v>186834</v>
      </c>
      <c r="AC5" s="10">
        <f>$B53+AC6</f>
        <v>187093</v>
      </c>
      <c r="AD5" s="10">
        <f>$B53+AD6</f>
        <v>187350</v>
      </c>
      <c r="AE5" s="10">
        <f>$B53+AE6</f>
        <v>187450</v>
      </c>
      <c r="AF5" s="10">
        <f>$B53+AF6</f>
        <v>187603</v>
      </c>
      <c r="AG5" s="10">
        <f>$B53+AG6</f>
        <v>187831</v>
      </c>
      <c r="AI5" s="10">
        <f>MAX(C5:AG5)-B5</f>
        <v>7463</v>
      </c>
    </row>
    <row r="6" spans="1:40" s="19" customFormat="1" x14ac:dyDescent="0.25">
      <c r="B6" s="24">
        <v>138693</v>
      </c>
      <c r="C6" s="24">
        <v>138991</v>
      </c>
      <c r="D6" s="19">
        <v>139152</v>
      </c>
      <c r="E6" s="24">
        <v>139461</v>
      </c>
      <c r="F6" s="24">
        <v>139667</v>
      </c>
      <c r="G6" s="24">
        <v>139805</v>
      </c>
      <c r="H6" s="24">
        <v>140073</v>
      </c>
      <c r="I6" s="24">
        <v>140397</v>
      </c>
      <c r="J6" s="24">
        <v>140705</v>
      </c>
      <c r="K6" s="24">
        <v>140796</v>
      </c>
      <c r="L6" s="24">
        <v>140963</v>
      </c>
      <c r="M6" s="24">
        <v>141293</v>
      </c>
      <c r="N6" s="24">
        <v>141588</v>
      </c>
      <c r="O6" s="24">
        <v>141897</v>
      </c>
      <c r="P6" s="24">
        <v>142198</v>
      </c>
      <c r="Q6" s="24">
        <v>142450</v>
      </c>
      <c r="R6" s="24">
        <v>142743</v>
      </c>
      <c r="S6" s="24">
        <v>142988</v>
      </c>
      <c r="T6" s="24">
        <v>143107</v>
      </c>
      <c r="U6" s="24">
        <v>143343</v>
      </c>
      <c r="V6" s="24">
        <v>143417</v>
      </c>
      <c r="W6" s="24">
        <v>143707</v>
      </c>
      <c r="X6" s="24">
        <v>144012</v>
      </c>
      <c r="Y6" s="24">
        <v>144309</v>
      </c>
      <c r="Z6" s="24">
        <v>144599</v>
      </c>
      <c r="AA6" s="24">
        <v>144880</v>
      </c>
      <c r="AB6" s="24">
        <v>145159</v>
      </c>
      <c r="AC6" s="24">
        <v>145418</v>
      </c>
      <c r="AD6" s="24">
        <v>145675</v>
      </c>
      <c r="AE6" s="24">
        <v>145775</v>
      </c>
      <c r="AF6" s="24">
        <v>145928</v>
      </c>
      <c r="AG6" s="24">
        <v>146156</v>
      </c>
      <c r="AI6" s="10"/>
      <c r="AJ6" s="20"/>
    </row>
    <row r="7" spans="1:40" x14ac:dyDescent="0.25">
      <c r="A7" s="11" t="s">
        <v>27</v>
      </c>
      <c r="B7" s="10">
        <f>'Jul16'!AG7</f>
        <v>154468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160832</v>
      </c>
      <c r="AI7" s="10">
        <f>MAX(C7:AG7)-B7</f>
        <v>6364</v>
      </c>
      <c r="AJ7" s="16"/>
    </row>
    <row r="8" spans="1:40" x14ac:dyDescent="0.25">
      <c r="A8" s="18" t="s">
        <v>37</v>
      </c>
      <c r="B8" s="10">
        <f>'Jul16'!AG8</f>
        <v>25900</v>
      </c>
      <c r="O8" s="10"/>
      <c r="AE8" s="10"/>
      <c r="AG8" s="10">
        <f>AI57</f>
        <v>26999</v>
      </c>
      <c r="AI8" s="10">
        <f>MAX(C8:AG8)-B8</f>
        <v>1099</v>
      </c>
    </row>
    <row r="9" spans="1:40" x14ac:dyDescent="0.25">
      <c r="AI9" s="10"/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45</v>
      </c>
      <c r="C54" s="12">
        <v>87.7</v>
      </c>
      <c r="D54" s="12">
        <v>46.4</v>
      </c>
      <c r="E54" s="12">
        <v>91.8</v>
      </c>
      <c r="F54" s="12">
        <v>56.7</v>
      </c>
      <c r="G54" s="12">
        <v>40.5</v>
      </c>
      <c r="H54" s="12">
        <v>79.099999999999994</v>
      </c>
      <c r="I54" s="12">
        <v>95.3</v>
      </c>
      <c r="J54" s="12">
        <v>89</v>
      </c>
      <c r="K54" s="12">
        <v>26.1</v>
      </c>
      <c r="L54" s="12">
        <v>47.5</v>
      </c>
      <c r="M54" s="12">
        <v>96.8</v>
      </c>
      <c r="N54" s="12">
        <v>90</v>
      </c>
      <c r="O54" s="12">
        <v>90.9</v>
      </c>
      <c r="P54" s="12">
        <v>88.9</v>
      </c>
      <c r="Q54" s="12">
        <v>70.7</v>
      </c>
      <c r="R54" s="12">
        <v>85.2</v>
      </c>
      <c r="S54" s="12">
        <v>70.599999999999994</v>
      </c>
      <c r="T54" s="12">
        <v>34.5</v>
      </c>
      <c r="U54" s="12">
        <v>67.900000000000006</v>
      </c>
      <c r="V54" s="12">
        <v>21.1</v>
      </c>
      <c r="W54" s="12">
        <v>87.5</v>
      </c>
      <c r="X54" s="12">
        <v>90.1</v>
      </c>
      <c r="Y54" s="12">
        <v>87.4</v>
      </c>
      <c r="Z54" s="12">
        <v>84.8</v>
      </c>
      <c r="AA54" s="12">
        <v>82.6</v>
      </c>
      <c r="AB54">
        <v>82.6</v>
      </c>
      <c r="AC54" s="12">
        <v>74.400000000000006</v>
      </c>
      <c r="AD54" s="12">
        <v>73.599999999999994</v>
      </c>
      <c r="AE54" s="12">
        <v>29.4</v>
      </c>
      <c r="AF54" s="12">
        <v>45.3</v>
      </c>
      <c r="AG54" s="12">
        <v>66.400000000000006</v>
      </c>
      <c r="AH54" s="12"/>
      <c r="AI54" s="10">
        <v>13491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44.9</v>
      </c>
      <c r="C55" s="12">
        <v>86.6</v>
      </c>
      <c r="D55" s="12">
        <v>46</v>
      </c>
      <c r="E55" s="12">
        <v>90.2</v>
      </c>
      <c r="F55" s="12">
        <v>56.9</v>
      </c>
      <c r="G55" s="12">
        <v>39.9</v>
      </c>
      <c r="H55" s="12">
        <v>77.5</v>
      </c>
      <c r="I55" s="12">
        <v>93.9</v>
      </c>
      <c r="J55" s="12">
        <v>88.7</v>
      </c>
      <c r="K55" s="12">
        <v>25.8</v>
      </c>
      <c r="L55" s="12">
        <v>47.3</v>
      </c>
      <c r="M55" s="12">
        <v>95.6</v>
      </c>
      <c r="N55" s="12">
        <v>88.2</v>
      </c>
      <c r="O55" s="12">
        <v>89.6</v>
      </c>
      <c r="P55" s="12">
        <v>87.8</v>
      </c>
      <c r="Q55" s="12">
        <v>71.099999999999994</v>
      </c>
      <c r="R55" s="12">
        <v>84.7</v>
      </c>
      <c r="S55" s="12">
        <v>70.7</v>
      </c>
      <c r="T55" s="12">
        <v>34.1</v>
      </c>
      <c r="U55" s="12">
        <v>67.900000000000006</v>
      </c>
      <c r="V55" s="12">
        <v>20.8</v>
      </c>
      <c r="W55" s="12">
        <v>86.4</v>
      </c>
      <c r="X55" s="12">
        <v>88.7</v>
      </c>
      <c r="Y55" s="12">
        <v>86</v>
      </c>
      <c r="Z55" s="12">
        <v>83.7</v>
      </c>
      <c r="AA55" s="12">
        <v>81.599999999999994</v>
      </c>
      <c r="AB55" s="12">
        <v>81.3</v>
      </c>
      <c r="AC55" s="12">
        <v>74.099999999999994</v>
      </c>
      <c r="AD55" s="12">
        <v>74</v>
      </c>
      <c r="AE55" s="12">
        <v>29.1</v>
      </c>
      <c r="AF55" s="12">
        <v>44</v>
      </c>
      <c r="AG55" s="12">
        <v>66.599999999999994</v>
      </c>
      <c r="AH55" s="12"/>
      <c r="AI55" s="10">
        <v>54188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44.2</v>
      </c>
      <c r="C56" s="12">
        <v>82.3</v>
      </c>
      <c r="D56" s="12">
        <v>45.1</v>
      </c>
      <c r="E56" s="12">
        <v>83.4</v>
      </c>
      <c r="F56" s="12">
        <v>56.6</v>
      </c>
      <c r="G56" s="12">
        <v>38</v>
      </c>
      <c r="H56" s="12">
        <v>71.099999999999994</v>
      </c>
      <c r="I56" s="12">
        <v>87.4</v>
      </c>
      <c r="J56" s="12">
        <v>83.4</v>
      </c>
      <c r="K56" s="12">
        <v>25.3</v>
      </c>
      <c r="L56" s="12">
        <v>46</v>
      </c>
      <c r="M56" s="12">
        <v>88.1</v>
      </c>
      <c r="N56" s="12">
        <v>80.5</v>
      </c>
      <c r="O56" s="12">
        <v>82.4</v>
      </c>
      <c r="P56" s="12">
        <v>80.599999999999994</v>
      </c>
      <c r="Q56" s="12">
        <v>69.099999999999994</v>
      </c>
      <c r="R56" s="12">
        <v>79.7</v>
      </c>
      <c r="S56" s="12">
        <v>68.3</v>
      </c>
      <c r="T56" s="12">
        <v>33.1</v>
      </c>
      <c r="U56" s="12">
        <v>65.7</v>
      </c>
      <c r="V56" s="12">
        <v>20.399999999999999</v>
      </c>
      <c r="W56" s="12">
        <v>78.599999999999994</v>
      </c>
      <c r="X56" s="12">
        <v>81.599999999999994</v>
      </c>
      <c r="Y56" s="12">
        <v>78.900000000000006</v>
      </c>
      <c r="Z56" s="12">
        <v>76.8</v>
      </c>
      <c r="AA56" s="12">
        <v>74.8</v>
      </c>
      <c r="AB56" s="12">
        <v>74.599999999999994</v>
      </c>
      <c r="AC56" s="12">
        <v>70</v>
      </c>
      <c r="AD56" s="12">
        <v>69.5</v>
      </c>
      <c r="AE56" s="12">
        <v>28.5</v>
      </c>
      <c r="AF56" s="12">
        <v>40.200000000000003</v>
      </c>
      <c r="AG56" s="12">
        <v>61</v>
      </c>
      <c r="AH56" s="12"/>
      <c r="AI56" s="10">
        <v>51478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22.5</v>
      </c>
      <c r="C57" s="12">
        <v>41.2</v>
      </c>
      <c r="D57" s="12">
        <v>24.1</v>
      </c>
      <c r="E57" s="12">
        <v>43.3</v>
      </c>
      <c r="F57" s="12">
        <v>36.1</v>
      </c>
      <c r="G57" s="12">
        <v>18.7</v>
      </c>
      <c r="H57" s="12">
        <v>40.4</v>
      </c>
      <c r="I57" s="12">
        <v>47.6</v>
      </c>
      <c r="J57" s="12">
        <v>46.6</v>
      </c>
      <c r="K57" s="12">
        <v>13.3</v>
      </c>
      <c r="L57" s="12">
        <v>25.9</v>
      </c>
      <c r="M57" s="12">
        <v>48.5</v>
      </c>
      <c r="N57" s="12">
        <v>37.299999999999997</v>
      </c>
      <c r="O57" s="12">
        <v>45.8</v>
      </c>
      <c r="P57" s="12">
        <v>44.8</v>
      </c>
      <c r="Q57" s="12">
        <v>40</v>
      </c>
      <c r="R57" s="12">
        <v>44.3</v>
      </c>
      <c r="S57" s="12">
        <v>34.200000000000003</v>
      </c>
      <c r="T57" s="12">
        <v>17.2</v>
      </c>
      <c r="U57" s="12">
        <v>35.5</v>
      </c>
      <c r="V57" s="12">
        <v>10.3</v>
      </c>
      <c r="W57" s="12">
        <v>37</v>
      </c>
      <c r="X57" s="12">
        <v>45.6</v>
      </c>
      <c r="Y57" s="12">
        <v>44.2</v>
      </c>
      <c r="Z57" s="12">
        <v>43.2</v>
      </c>
      <c r="AA57" s="12">
        <v>42</v>
      </c>
      <c r="AB57" s="12">
        <v>41.6</v>
      </c>
      <c r="AC57" s="12">
        <v>40.200000000000003</v>
      </c>
      <c r="AD57" s="12">
        <v>39.299999999999997</v>
      </c>
      <c r="AE57" s="12">
        <v>14.2</v>
      </c>
      <c r="AF57" s="12">
        <v>21.1</v>
      </c>
      <c r="AG57" s="12">
        <v>34.299999999999997</v>
      </c>
      <c r="AH57" s="12"/>
      <c r="AI57" s="10">
        <v>26999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60" priority="1" stopIfTrue="1" operator="greaterThan">
      <formula>300</formula>
    </cfRule>
    <cfRule type="cellIs" dxfId="4459" priority="2" stopIfTrue="1" operator="between">
      <formula>150</formula>
      <formula>250</formula>
    </cfRule>
    <cfRule type="cellIs" dxfId="445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F7" sqref="AF7:AF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2" width="7" bestFit="1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48</v>
      </c>
      <c r="C3" s="12">
        <v>44.8</v>
      </c>
      <c r="D3" s="12">
        <v>39.200000000000003</v>
      </c>
      <c r="E3" s="12">
        <v>47.4</v>
      </c>
      <c r="F3" s="12">
        <v>32.4</v>
      </c>
      <c r="G3" s="12">
        <v>11.4</v>
      </c>
      <c r="H3" s="12">
        <v>42.4</v>
      </c>
      <c r="I3" s="12">
        <v>38.5</v>
      </c>
      <c r="J3" s="12">
        <v>41.4</v>
      </c>
      <c r="K3" s="12">
        <v>40.4</v>
      </c>
      <c r="L3" s="12">
        <v>37.200000000000003</v>
      </c>
      <c r="M3" s="12">
        <v>39.4</v>
      </c>
      <c r="N3" s="12">
        <v>38.700000000000003</v>
      </c>
      <c r="O3" s="12">
        <v>36.200000000000003</v>
      </c>
      <c r="P3" s="12">
        <v>39.5</v>
      </c>
      <c r="Q3" s="12">
        <v>38</v>
      </c>
      <c r="R3" s="12">
        <v>29.7</v>
      </c>
      <c r="S3" s="12">
        <v>16.399999999999999</v>
      </c>
      <c r="T3" s="12">
        <v>24.7</v>
      </c>
      <c r="U3" s="12">
        <v>34.799999999999997</v>
      </c>
      <c r="V3" s="12">
        <v>44.2</v>
      </c>
      <c r="W3" s="12">
        <v>37.9</v>
      </c>
      <c r="X3" s="12">
        <v>38.4</v>
      </c>
      <c r="Y3" s="12">
        <v>40</v>
      </c>
      <c r="Z3" s="12">
        <v>36.1</v>
      </c>
      <c r="AA3" s="12">
        <v>36.6</v>
      </c>
      <c r="AB3" s="12">
        <v>41.7</v>
      </c>
      <c r="AC3" s="12">
        <v>41.1</v>
      </c>
      <c r="AD3" s="12">
        <v>34.9</v>
      </c>
      <c r="AE3" s="12">
        <v>35.1</v>
      </c>
      <c r="AF3" s="12">
        <v>35</v>
      </c>
      <c r="AG3" s="12"/>
      <c r="AH3" s="12"/>
      <c r="AI3" s="12"/>
    </row>
    <row r="4" spans="1:40" s="6" customFormat="1" x14ac:dyDescent="0.25">
      <c r="A4" s="13" t="s">
        <v>4</v>
      </c>
      <c r="B4" s="6">
        <f t="shared" ref="B4:G4" si="0">SUM(B54:B57)</f>
        <v>228.3</v>
      </c>
      <c r="C4" s="6">
        <f t="shared" si="0"/>
        <v>252.60000000000002</v>
      </c>
      <c r="D4" s="6">
        <f t="shared" si="0"/>
        <v>261.90000000000003</v>
      </c>
      <c r="E4" s="6">
        <f t="shared" si="0"/>
        <v>232.2</v>
      </c>
      <c r="F4" s="6">
        <f t="shared" si="0"/>
        <v>120.30000000000001</v>
      </c>
      <c r="G4" s="6">
        <f t="shared" si="0"/>
        <v>48.5</v>
      </c>
      <c r="H4" s="6">
        <f t="shared" ref="H4:M4" si="1">SUM(H54:H57)</f>
        <v>276.39999999999998</v>
      </c>
      <c r="I4" s="6">
        <f t="shared" si="1"/>
        <v>266.3</v>
      </c>
      <c r="J4" s="6">
        <f t="shared" si="1"/>
        <v>256.3</v>
      </c>
      <c r="K4" s="6">
        <f t="shared" si="1"/>
        <v>258.60000000000002</v>
      </c>
      <c r="L4" s="6">
        <f t="shared" si="1"/>
        <v>253.4</v>
      </c>
      <c r="M4" s="6">
        <f t="shared" si="1"/>
        <v>243.5</v>
      </c>
      <c r="N4" s="6">
        <f t="shared" ref="N4:S4" si="2">SUM(N54:N57)</f>
        <v>225.3</v>
      </c>
      <c r="O4" s="6">
        <f t="shared" si="2"/>
        <v>241.6</v>
      </c>
      <c r="P4" s="6">
        <f t="shared" si="2"/>
        <v>221.6</v>
      </c>
      <c r="Q4" s="6">
        <f t="shared" si="2"/>
        <v>85.2</v>
      </c>
      <c r="R4" s="6">
        <f t="shared" si="2"/>
        <v>84.5</v>
      </c>
      <c r="S4" s="6">
        <f t="shared" si="2"/>
        <v>72.100000000000009</v>
      </c>
      <c r="T4" s="6">
        <f t="shared" ref="T4:Y4" si="3">SUM(T54:T57)</f>
        <v>93.300000000000011</v>
      </c>
      <c r="U4" s="6">
        <f t="shared" si="3"/>
        <v>114.9</v>
      </c>
      <c r="V4" s="6">
        <f t="shared" si="3"/>
        <v>150.5</v>
      </c>
      <c r="W4" s="6">
        <f t="shared" si="3"/>
        <v>139.9</v>
      </c>
      <c r="X4" s="6">
        <f t="shared" si="3"/>
        <v>230.5</v>
      </c>
      <c r="Y4" s="6">
        <f t="shared" si="3"/>
        <v>186.5</v>
      </c>
      <c r="Z4" s="6">
        <f t="shared" ref="Z4:AE4" si="4">SUM(Z54:Z57)</f>
        <v>229.9</v>
      </c>
      <c r="AA4" s="6">
        <f t="shared" si="4"/>
        <v>218.39999999999998</v>
      </c>
      <c r="AB4" s="6">
        <f t="shared" si="4"/>
        <v>189.6</v>
      </c>
      <c r="AC4" s="6">
        <f t="shared" si="4"/>
        <v>178.1</v>
      </c>
      <c r="AD4" s="6">
        <f t="shared" si="4"/>
        <v>215.8</v>
      </c>
      <c r="AE4" s="6">
        <f t="shared" si="4"/>
        <v>220.1</v>
      </c>
      <c r="AF4" s="6">
        <f>SUM(AF54:AF57)</f>
        <v>219.6</v>
      </c>
      <c r="AI4" s="9">
        <f>SUM(C4:AG4)</f>
        <v>5787.4000000000005</v>
      </c>
      <c r="AJ4" s="14">
        <f>AVERAGE(C4:AG4)</f>
        <v>192.91333333333336</v>
      </c>
      <c r="AK4" s="15"/>
    </row>
    <row r="5" spans="1:40" x14ac:dyDescent="0.25">
      <c r="A5" s="11" t="s">
        <v>29</v>
      </c>
      <c r="B5" s="10">
        <f t="shared" ref="B5:H5" si="5">$B53+B6</f>
        <v>187831</v>
      </c>
      <c r="C5" s="10">
        <f t="shared" si="5"/>
        <v>188085</v>
      </c>
      <c r="D5" s="10">
        <f t="shared" si="5"/>
        <v>188346</v>
      </c>
      <c r="E5" s="10">
        <f t="shared" si="5"/>
        <v>188579</v>
      </c>
      <c r="F5" s="10">
        <f t="shared" si="5"/>
        <v>188699</v>
      </c>
      <c r="G5" s="10">
        <f t="shared" si="5"/>
        <v>188746</v>
      </c>
      <c r="H5" s="10">
        <f t="shared" si="5"/>
        <v>189024</v>
      </c>
      <c r="I5" s="10">
        <f t="shared" ref="I5:O5" si="6">$B53+I6</f>
        <v>189290</v>
      </c>
      <c r="J5" s="10">
        <f t="shared" si="6"/>
        <v>189547</v>
      </c>
      <c r="K5" s="10">
        <f t="shared" si="6"/>
        <v>189805</v>
      </c>
      <c r="L5" s="10">
        <f t="shared" si="6"/>
        <v>190059</v>
      </c>
      <c r="M5" s="10">
        <f t="shared" si="6"/>
        <v>190303</v>
      </c>
      <c r="N5" s="10">
        <f t="shared" si="6"/>
        <v>190528</v>
      </c>
      <c r="O5" s="10">
        <f t="shared" si="6"/>
        <v>190769</v>
      </c>
      <c r="P5" s="10">
        <f t="shared" ref="P5:V5" si="7">$B53+P6</f>
        <v>190992</v>
      </c>
      <c r="Q5" s="10">
        <f t="shared" si="7"/>
        <v>191077</v>
      </c>
      <c r="R5" s="10">
        <f t="shared" si="7"/>
        <v>191161</v>
      </c>
      <c r="S5" s="10">
        <f t="shared" si="7"/>
        <v>191234</v>
      </c>
      <c r="T5" s="10">
        <f t="shared" si="7"/>
        <v>191327</v>
      </c>
      <c r="U5" s="10">
        <f t="shared" si="7"/>
        <v>191442</v>
      </c>
      <c r="V5" s="10">
        <f t="shared" si="7"/>
        <v>191593</v>
      </c>
      <c r="W5" s="10">
        <f t="shared" ref="W5:AC5" si="8">$B53+W6</f>
        <v>191733</v>
      </c>
      <c r="X5" s="10">
        <f t="shared" si="8"/>
        <v>191964</v>
      </c>
      <c r="Y5" s="10">
        <f t="shared" si="8"/>
        <v>192151</v>
      </c>
      <c r="Z5" s="10">
        <f t="shared" si="8"/>
        <v>192381</v>
      </c>
      <c r="AA5" s="10">
        <f t="shared" si="8"/>
        <v>192600</v>
      </c>
      <c r="AB5" s="10">
        <f t="shared" si="8"/>
        <v>192788</v>
      </c>
      <c r="AC5" s="10">
        <f t="shared" si="8"/>
        <v>192967</v>
      </c>
      <c r="AD5" s="10">
        <f>$B53+AD6</f>
        <v>193183</v>
      </c>
      <c r="AE5" s="10">
        <f>$B53+AE6</f>
        <v>193403</v>
      </c>
      <c r="AF5" s="10">
        <f>$B53+AF6</f>
        <v>193624</v>
      </c>
      <c r="AG5" s="10"/>
      <c r="AI5" s="10">
        <f>MAX(C5:AG5)-B5</f>
        <v>5793</v>
      </c>
    </row>
    <row r="6" spans="1:40" s="19" customFormat="1" x14ac:dyDescent="0.25">
      <c r="B6" s="24">
        <v>146156</v>
      </c>
      <c r="C6" s="24">
        <v>146410</v>
      </c>
      <c r="D6" s="19">
        <v>146671</v>
      </c>
      <c r="E6" s="10">
        <v>146904</v>
      </c>
      <c r="F6" s="24">
        <v>147024</v>
      </c>
      <c r="G6" s="24">
        <v>147071</v>
      </c>
      <c r="H6" s="24">
        <v>147349</v>
      </c>
      <c r="I6" s="24">
        <v>147615</v>
      </c>
      <c r="J6" s="24">
        <v>147872</v>
      </c>
      <c r="K6" s="24">
        <v>148130</v>
      </c>
      <c r="L6" s="24">
        <v>148384</v>
      </c>
      <c r="M6" s="24">
        <v>148628</v>
      </c>
      <c r="N6" s="24">
        <v>148853</v>
      </c>
      <c r="O6" s="24">
        <v>149094</v>
      </c>
      <c r="P6" s="24">
        <v>149317</v>
      </c>
      <c r="Q6" s="24">
        <v>149402</v>
      </c>
      <c r="R6" s="24">
        <v>149486</v>
      </c>
      <c r="S6" s="24">
        <v>149559</v>
      </c>
      <c r="T6" s="24">
        <v>149652</v>
      </c>
      <c r="U6" s="24">
        <v>149767</v>
      </c>
      <c r="V6" s="24">
        <v>149918</v>
      </c>
      <c r="W6" s="24">
        <v>150058</v>
      </c>
      <c r="X6" s="24">
        <v>150289</v>
      </c>
      <c r="Y6" s="24">
        <v>150476</v>
      </c>
      <c r="Z6" s="24">
        <v>150706</v>
      </c>
      <c r="AA6" s="24">
        <v>150925</v>
      </c>
      <c r="AB6" s="24">
        <v>151113</v>
      </c>
      <c r="AC6" s="24">
        <v>151292</v>
      </c>
      <c r="AD6" s="24">
        <v>151508</v>
      </c>
      <c r="AE6" s="24">
        <v>151728</v>
      </c>
      <c r="AF6" s="24">
        <v>151949</v>
      </c>
      <c r="AG6" s="24"/>
      <c r="AI6" s="10"/>
      <c r="AJ6" s="20"/>
    </row>
    <row r="7" spans="1:40" x14ac:dyDescent="0.25">
      <c r="A7" s="11" t="s">
        <v>27</v>
      </c>
      <c r="B7" s="10">
        <v>160832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>
        <f>SUM(AI54:AI56)+B53</f>
        <v>165771</v>
      </c>
      <c r="AG7" s="10"/>
      <c r="AI7" s="10">
        <f>MAX(C7:AG7)-B7</f>
        <v>4939</v>
      </c>
      <c r="AJ7" s="16"/>
    </row>
    <row r="8" spans="1:40" x14ac:dyDescent="0.25">
      <c r="A8" s="18" t="s">
        <v>37</v>
      </c>
      <c r="B8" s="10">
        <v>26999</v>
      </c>
      <c r="O8" s="10"/>
      <c r="AE8" s="10"/>
      <c r="AF8" s="10">
        <f>AI57</f>
        <v>27853</v>
      </c>
      <c r="AG8" s="10"/>
      <c r="AI8" s="10">
        <f>MAX(C8:AG8)-B8</f>
        <v>854</v>
      </c>
    </row>
    <row r="9" spans="1:40" x14ac:dyDescent="0.25">
      <c r="AI9" s="10"/>
    </row>
    <row r="10" spans="1:40" x14ac:dyDescent="0.25">
      <c r="AI10" s="10"/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66.400000000000006</v>
      </c>
      <c r="C54" s="12">
        <v>73.5</v>
      </c>
      <c r="D54" s="12">
        <v>76.7</v>
      </c>
      <c r="E54" s="12">
        <v>68</v>
      </c>
      <c r="F54" s="12">
        <v>34.5</v>
      </c>
      <c r="G54" s="12">
        <v>14.1</v>
      </c>
      <c r="H54" s="12">
        <v>81.2</v>
      </c>
      <c r="I54" s="12">
        <v>78.2</v>
      </c>
      <c r="J54" s="12">
        <v>75.400000000000006</v>
      </c>
      <c r="K54" s="12">
        <v>75.7</v>
      </c>
      <c r="L54" s="12">
        <v>74.599999999999994</v>
      </c>
      <c r="M54" s="12">
        <v>70.8</v>
      </c>
      <c r="N54" s="12">
        <v>65.099999999999994</v>
      </c>
      <c r="O54" s="12">
        <v>70.8</v>
      </c>
      <c r="P54" s="12">
        <v>64.8</v>
      </c>
      <c r="Q54" s="12">
        <v>24.7</v>
      </c>
      <c r="R54" s="12">
        <v>25</v>
      </c>
      <c r="S54" s="12">
        <v>20.8</v>
      </c>
      <c r="T54" s="12">
        <v>26.9</v>
      </c>
      <c r="U54" s="12">
        <v>33.6</v>
      </c>
      <c r="V54" s="12">
        <v>44.4</v>
      </c>
      <c r="W54" s="12">
        <v>42</v>
      </c>
      <c r="X54" s="12">
        <v>67.2</v>
      </c>
      <c r="Y54" s="12">
        <v>54.9</v>
      </c>
      <c r="Z54" s="12">
        <v>67.7</v>
      </c>
      <c r="AA54" s="12">
        <v>64.099999999999994</v>
      </c>
      <c r="AB54" s="12">
        <v>55.5</v>
      </c>
      <c r="AC54" s="12">
        <v>54.7</v>
      </c>
      <c r="AD54" s="12">
        <v>63.2</v>
      </c>
      <c r="AE54" s="12">
        <v>65.2</v>
      </c>
      <c r="AF54" s="12">
        <v>65</v>
      </c>
      <c r="AG54" s="12"/>
      <c r="AH54" s="12"/>
      <c r="AI54" s="10">
        <v>15191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66.599999999999994</v>
      </c>
      <c r="C55" s="12">
        <v>72.5</v>
      </c>
      <c r="D55" s="12">
        <v>75.900000000000006</v>
      </c>
      <c r="E55" s="12">
        <v>66.900000000000006</v>
      </c>
      <c r="F55" s="12">
        <v>34.299999999999997</v>
      </c>
      <c r="G55" s="12">
        <v>13.9</v>
      </c>
      <c r="H55" s="12">
        <v>80.099999999999994</v>
      </c>
      <c r="I55" s="12">
        <v>77.099999999999994</v>
      </c>
      <c r="J55" s="12">
        <v>74.3</v>
      </c>
      <c r="K55" s="12">
        <v>74.7</v>
      </c>
      <c r="L55" s="12">
        <v>73.599999999999994</v>
      </c>
      <c r="M55" s="12">
        <v>70.400000000000006</v>
      </c>
      <c r="N55" s="12">
        <v>65.599999999999994</v>
      </c>
      <c r="O55" s="12">
        <v>70</v>
      </c>
      <c r="P55" s="12">
        <v>64.400000000000006</v>
      </c>
      <c r="Q55" s="12">
        <v>24.6</v>
      </c>
      <c r="R55" s="12">
        <v>24.1</v>
      </c>
      <c r="S55" s="12">
        <v>20.6</v>
      </c>
      <c r="T55" s="12">
        <v>26.8</v>
      </c>
      <c r="U55" s="12">
        <v>33.299999999999997</v>
      </c>
      <c r="V55" s="12">
        <v>44.2</v>
      </c>
      <c r="W55" s="12">
        <v>40.9</v>
      </c>
      <c r="X55" s="12">
        <v>67</v>
      </c>
      <c r="Y55" s="12">
        <v>54.1</v>
      </c>
      <c r="Z55" s="12">
        <v>67</v>
      </c>
      <c r="AA55" s="12">
        <v>63.3</v>
      </c>
      <c r="AB55" s="12">
        <v>55.2</v>
      </c>
      <c r="AC55" s="12">
        <v>53.8</v>
      </c>
      <c r="AD55" s="12">
        <v>62.8</v>
      </c>
      <c r="AE55" s="12">
        <v>64.5</v>
      </c>
      <c r="AF55" s="12">
        <v>64.400000000000006</v>
      </c>
      <c r="AG55" s="12"/>
      <c r="AH55" s="12"/>
      <c r="AI55" s="10">
        <v>55870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61</v>
      </c>
      <c r="C56" s="12">
        <v>67.900000000000006</v>
      </c>
      <c r="D56" s="12">
        <v>70.599999999999994</v>
      </c>
      <c r="E56" s="12">
        <v>63</v>
      </c>
      <c r="F56" s="12">
        <v>33.6</v>
      </c>
      <c r="G56" s="12">
        <v>13.6</v>
      </c>
      <c r="H56" s="12">
        <v>73.7</v>
      </c>
      <c r="I56" s="12">
        <v>70.599999999999994</v>
      </c>
      <c r="J56" s="12">
        <v>68</v>
      </c>
      <c r="K56" s="12">
        <v>68.900000000000006</v>
      </c>
      <c r="L56" s="12">
        <v>67.3</v>
      </c>
      <c r="M56" s="12">
        <v>65.5</v>
      </c>
      <c r="N56" s="12">
        <v>61.3</v>
      </c>
      <c r="O56" s="12">
        <v>64.2</v>
      </c>
      <c r="P56" s="12">
        <v>59.3</v>
      </c>
      <c r="Q56" s="12">
        <v>24</v>
      </c>
      <c r="R56" s="12">
        <v>23.4</v>
      </c>
      <c r="S56" s="12">
        <v>20.100000000000001</v>
      </c>
      <c r="T56" s="12">
        <v>26.2</v>
      </c>
      <c r="U56" s="12">
        <v>31.6</v>
      </c>
      <c r="V56" s="12">
        <v>41.9</v>
      </c>
      <c r="W56" s="12">
        <v>38.1</v>
      </c>
      <c r="X56" s="12">
        <v>61.9</v>
      </c>
      <c r="Y56" s="12">
        <v>50.7</v>
      </c>
      <c r="Z56" s="12">
        <v>60.8</v>
      </c>
      <c r="AA56" s="12">
        <v>57.9</v>
      </c>
      <c r="AB56" s="12">
        <v>52.3</v>
      </c>
      <c r="AC56" s="12">
        <v>47.6</v>
      </c>
      <c r="AD56" s="12">
        <v>57.3</v>
      </c>
      <c r="AE56" s="12">
        <v>57.5</v>
      </c>
      <c r="AF56" s="12">
        <v>57.3</v>
      </c>
      <c r="AG56" s="12"/>
      <c r="AH56" s="12"/>
      <c r="AI56" s="10">
        <v>53035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34.299999999999997</v>
      </c>
      <c r="C57" s="12">
        <v>38.700000000000003</v>
      </c>
      <c r="D57" s="12">
        <v>38.700000000000003</v>
      </c>
      <c r="E57" s="12">
        <v>34.299999999999997</v>
      </c>
      <c r="F57" s="12">
        <v>17.899999999999999</v>
      </c>
      <c r="G57" s="12">
        <v>6.9</v>
      </c>
      <c r="H57" s="12">
        <v>41.4</v>
      </c>
      <c r="I57" s="12">
        <v>40.4</v>
      </c>
      <c r="J57" s="12">
        <v>38.6</v>
      </c>
      <c r="K57" s="12">
        <v>39.299999999999997</v>
      </c>
      <c r="L57" s="12">
        <v>37.9</v>
      </c>
      <c r="M57" s="12">
        <v>36.799999999999997</v>
      </c>
      <c r="N57" s="12">
        <v>33.299999999999997</v>
      </c>
      <c r="O57" s="12">
        <v>36.6</v>
      </c>
      <c r="P57" s="12">
        <v>33.1</v>
      </c>
      <c r="Q57" s="12">
        <v>11.9</v>
      </c>
      <c r="R57" s="12">
        <v>12</v>
      </c>
      <c r="S57" s="12">
        <v>10.6</v>
      </c>
      <c r="T57" s="12">
        <v>13.4</v>
      </c>
      <c r="U57" s="12">
        <v>16.399999999999999</v>
      </c>
      <c r="V57" s="12">
        <v>20</v>
      </c>
      <c r="W57" s="12">
        <v>18.899999999999999</v>
      </c>
      <c r="X57" s="12">
        <v>34.4</v>
      </c>
      <c r="Y57" s="12">
        <v>26.8</v>
      </c>
      <c r="Z57" s="12">
        <v>34.4</v>
      </c>
      <c r="AA57" s="12">
        <v>33.1</v>
      </c>
      <c r="AB57" s="12">
        <v>26.6</v>
      </c>
      <c r="AC57" s="12">
        <v>22</v>
      </c>
      <c r="AD57" s="12">
        <v>32.5</v>
      </c>
      <c r="AE57" s="12">
        <v>32.9</v>
      </c>
      <c r="AF57" s="12">
        <v>32.9</v>
      </c>
      <c r="AG57" s="12"/>
      <c r="AH57" s="12"/>
      <c r="AI57" s="10">
        <v>27853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57" priority="1" stopIfTrue="1" operator="greaterThan">
      <formula>300</formula>
    </cfRule>
    <cfRule type="cellIs" dxfId="4456" priority="2" stopIfTrue="1" operator="between">
      <formula>150</formula>
      <formula>250</formula>
    </cfRule>
    <cfRule type="cellIs" dxfId="4455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35</v>
      </c>
      <c r="C3" s="12">
        <v>43.4</v>
      </c>
      <c r="D3" s="12">
        <v>41.6</v>
      </c>
      <c r="E3" s="12">
        <v>37.5</v>
      </c>
      <c r="F3" s="12">
        <v>40.6</v>
      </c>
      <c r="G3" s="12">
        <v>21.9</v>
      </c>
      <c r="H3" s="12">
        <v>35.4</v>
      </c>
      <c r="I3" s="12">
        <v>40.6</v>
      </c>
      <c r="J3" s="12">
        <v>41.3</v>
      </c>
      <c r="K3" s="12">
        <v>35</v>
      </c>
      <c r="L3" s="12">
        <v>45.3</v>
      </c>
      <c r="M3" s="12">
        <v>40.4</v>
      </c>
      <c r="N3" s="12">
        <v>36.1</v>
      </c>
      <c r="O3" s="12">
        <v>16.5</v>
      </c>
      <c r="P3" s="12">
        <v>34.200000000000003</v>
      </c>
      <c r="Q3" s="12">
        <v>42.9</v>
      </c>
      <c r="R3" s="12">
        <v>34.5</v>
      </c>
      <c r="S3" s="12">
        <v>8.9</v>
      </c>
      <c r="T3" s="12">
        <v>36.5</v>
      </c>
      <c r="U3" s="12">
        <v>28.2</v>
      </c>
      <c r="V3" s="12"/>
      <c r="W3" s="12">
        <v>19.100000000000001</v>
      </c>
      <c r="X3" s="12">
        <v>31.3</v>
      </c>
      <c r="Y3" s="12">
        <v>24.2</v>
      </c>
      <c r="Z3" s="12">
        <v>32.700000000000003</v>
      </c>
      <c r="AA3" s="12">
        <v>4.7</v>
      </c>
      <c r="AB3" s="12">
        <v>23.1</v>
      </c>
      <c r="AC3" s="12">
        <v>35.4</v>
      </c>
      <c r="AD3" s="12">
        <v>29.7</v>
      </c>
      <c r="AE3" s="12">
        <v>30.7</v>
      </c>
      <c r="AF3" s="12">
        <v>29.2</v>
      </c>
      <c r="AG3" s="12">
        <v>14.2</v>
      </c>
      <c r="AH3" s="12"/>
      <c r="AI3" s="12"/>
    </row>
    <row r="4" spans="1:40" s="6" customFormat="1" x14ac:dyDescent="0.25">
      <c r="A4" s="13" t="s">
        <v>4</v>
      </c>
      <c r="B4" s="6">
        <f t="shared" ref="B4:G4" si="0">SUM(B54:B57)</f>
        <v>219.6</v>
      </c>
      <c r="C4" s="6">
        <f t="shared" si="0"/>
        <v>102.99999999999999</v>
      </c>
      <c r="D4" s="6">
        <f t="shared" si="0"/>
        <v>92.8</v>
      </c>
      <c r="E4" s="6">
        <f t="shared" si="0"/>
        <v>225.3</v>
      </c>
      <c r="F4" s="6">
        <f t="shared" si="0"/>
        <v>187.7</v>
      </c>
      <c r="G4" s="6">
        <f t="shared" si="0"/>
        <v>67.599999999999994</v>
      </c>
      <c r="H4" s="6">
        <f t="shared" ref="H4:M4" si="1">SUM(H54:H57)</f>
        <v>207.3</v>
      </c>
      <c r="I4" s="6">
        <f t="shared" si="1"/>
        <v>110.69999999999999</v>
      </c>
      <c r="J4" s="6">
        <f t="shared" si="1"/>
        <v>116.4</v>
      </c>
      <c r="K4" s="6">
        <f t="shared" si="1"/>
        <v>96.1</v>
      </c>
      <c r="L4" s="6">
        <f t="shared" si="1"/>
        <v>121</v>
      </c>
      <c r="M4" s="6">
        <f t="shared" si="1"/>
        <v>99.2</v>
      </c>
      <c r="N4" s="6">
        <f t="shared" ref="N4:S4" si="2">SUM(N54:N57)</f>
        <v>193.7</v>
      </c>
      <c r="O4" s="6">
        <f t="shared" si="2"/>
        <v>70.300000000000011</v>
      </c>
      <c r="P4" s="6">
        <f t="shared" si="2"/>
        <v>84.100000000000009</v>
      </c>
      <c r="Q4" s="6">
        <f t="shared" si="2"/>
        <v>156</v>
      </c>
      <c r="R4" s="6">
        <f t="shared" si="2"/>
        <v>155.1</v>
      </c>
      <c r="S4" s="6">
        <f t="shared" si="2"/>
        <v>43</v>
      </c>
      <c r="T4" s="6">
        <f>SUM(T54:T57)</f>
        <v>76.900000000000006</v>
      </c>
      <c r="U4" s="6">
        <f>SUM(U54:U57)</f>
        <v>82.399999999999991</v>
      </c>
      <c r="V4" s="9">
        <f>V6-U6</f>
        <v>147</v>
      </c>
      <c r="W4" s="6">
        <f t="shared" ref="W4:AB4" si="3">SUM(W54:W57)</f>
        <v>87</v>
      </c>
      <c r="X4" s="6">
        <f t="shared" si="3"/>
        <v>176.5</v>
      </c>
      <c r="Y4" s="6">
        <f t="shared" si="3"/>
        <v>48.8</v>
      </c>
      <c r="Z4" s="6">
        <f t="shared" si="3"/>
        <v>132.80000000000001</v>
      </c>
      <c r="AA4" s="6">
        <f t="shared" si="3"/>
        <v>18.399999999999999</v>
      </c>
      <c r="AB4" s="6">
        <f t="shared" si="3"/>
        <v>47.4</v>
      </c>
      <c r="AC4" s="6">
        <f>SUM(AC54:AC57)</f>
        <v>120.8</v>
      </c>
      <c r="AD4" s="6">
        <f>SUM(AD54:AD57)</f>
        <v>160.19999999999999</v>
      </c>
      <c r="AE4" s="6">
        <f>SUM(AE54:AE57)</f>
        <v>143.5</v>
      </c>
      <c r="AF4" s="6">
        <f>SUM(AF54:AF57)</f>
        <v>123.00000000000001</v>
      </c>
      <c r="AG4" s="6">
        <f>SUM(AG54:AG57)</f>
        <v>49.8</v>
      </c>
      <c r="AI4" s="9">
        <f>SUM(C4:AG4)</f>
        <v>3543.8000000000011</v>
      </c>
      <c r="AJ4" s="14">
        <f>AVERAGE(C4:AG4)</f>
        <v>114.3161290322581</v>
      </c>
      <c r="AK4" s="15"/>
    </row>
    <row r="5" spans="1:40" x14ac:dyDescent="0.25">
      <c r="A5" s="11" t="s">
        <v>29</v>
      </c>
      <c r="B5" s="10">
        <f t="shared" ref="B5:H5" si="4">$B53+B6</f>
        <v>193624</v>
      </c>
      <c r="C5" s="10">
        <f t="shared" si="4"/>
        <v>193726</v>
      </c>
      <c r="D5" s="10">
        <f t="shared" si="4"/>
        <v>193818</v>
      </c>
      <c r="E5" s="10">
        <f t="shared" si="4"/>
        <v>194044</v>
      </c>
      <c r="F5" s="10">
        <f t="shared" si="4"/>
        <v>194232</v>
      </c>
      <c r="G5" s="10">
        <f t="shared" si="4"/>
        <v>194300</v>
      </c>
      <c r="H5" s="10">
        <f t="shared" si="4"/>
        <v>194508</v>
      </c>
      <c r="I5" s="10">
        <f t="shared" ref="I5:O5" si="5">$B53+I6</f>
        <v>194618</v>
      </c>
      <c r="J5" s="10">
        <f t="shared" si="5"/>
        <v>194735</v>
      </c>
      <c r="K5" s="10">
        <f t="shared" si="5"/>
        <v>194831</v>
      </c>
      <c r="L5" s="10">
        <f t="shared" si="5"/>
        <v>194952</v>
      </c>
      <c r="M5" s="10">
        <f t="shared" si="5"/>
        <v>195052</v>
      </c>
      <c r="N5" s="10">
        <f t="shared" si="5"/>
        <v>195246</v>
      </c>
      <c r="O5" s="10">
        <f t="shared" si="5"/>
        <v>195316</v>
      </c>
      <c r="P5" s="10">
        <f t="shared" ref="P5:X5" si="6">$B53+P6</f>
        <v>195402</v>
      </c>
      <c r="Q5" s="10">
        <f t="shared" si="6"/>
        <v>195557</v>
      </c>
      <c r="R5" s="10">
        <f t="shared" si="6"/>
        <v>195712</v>
      </c>
      <c r="S5" s="10">
        <f t="shared" si="6"/>
        <v>195755</v>
      </c>
      <c r="T5" s="10">
        <f t="shared" si="6"/>
        <v>195832</v>
      </c>
      <c r="U5" s="10">
        <f t="shared" si="6"/>
        <v>195915</v>
      </c>
      <c r="V5" s="10">
        <f t="shared" si="6"/>
        <v>196062</v>
      </c>
      <c r="W5" s="10">
        <f t="shared" si="6"/>
        <v>196149</v>
      </c>
      <c r="X5" s="10">
        <f t="shared" si="6"/>
        <v>196326</v>
      </c>
      <c r="Y5" s="10">
        <f t="shared" ref="Y5:AE5" si="7">$B53+Y6</f>
        <v>196375</v>
      </c>
      <c r="Z5" s="10">
        <f t="shared" si="7"/>
        <v>196508</v>
      </c>
      <c r="AA5" s="10">
        <f t="shared" si="7"/>
        <v>196526</v>
      </c>
      <c r="AB5" s="10">
        <f t="shared" si="7"/>
        <v>196573</v>
      </c>
      <c r="AC5" s="10">
        <f t="shared" si="7"/>
        <v>196695</v>
      </c>
      <c r="AD5" s="10">
        <f t="shared" si="7"/>
        <v>196855</v>
      </c>
      <c r="AE5" s="10">
        <f t="shared" si="7"/>
        <v>196998</v>
      </c>
      <c r="AF5" s="10">
        <f>$B53+AF6</f>
        <v>197122</v>
      </c>
      <c r="AG5" s="10">
        <f>$B53+AG6</f>
        <v>197172</v>
      </c>
      <c r="AI5" s="10">
        <f>MAX(C5:AG5)-B5</f>
        <v>3548</v>
      </c>
    </row>
    <row r="6" spans="1:40" s="19" customFormat="1" x14ac:dyDescent="0.25">
      <c r="B6" s="24">
        <v>151949</v>
      </c>
      <c r="C6" s="24">
        <v>152051</v>
      </c>
      <c r="D6" s="19">
        <v>152143</v>
      </c>
      <c r="E6" s="10">
        <v>152369</v>
      </c>
      <c r="F6" s="24">
        <v>152557</v>
      </c>
      <c r="G6" s="24">
        <v>152625</v>
      </c>
      <c r="H6" s="24">
        <v>152833</v>
      </c>
      <c r="I6" s="24">
        <v>152943</v>
      </c>
      <c r="J6" s="24">
        <v>153060</v>
      </c>
      <c r="K6" s="24">
        <v>153156</v>
      </c>
      <c r="L6" s="24">
        <v>153277</v>
      </c>
      <c r="M6" s="24">
        <v>153377</v>
      </c>
      <c r="N6" s="24">
        <v>153571</v>
      </c>
      <c r="O6" s="24">
        <v>153641</v>
      </c>
      <c r="P6" s="24">
        <v>153727</v>
      </c>
      <c r="Q6" s="24">
        <v>153882</v>
      </c>
      <c r="R6" s="24">
        <v>154037</v>
      </c>
      <c r="S6" s="24">
        <v>154080</v>
      </c>
      <c r="T6" s="24">
        <v>154157</v>
      </c>
      <c r="U6" s="24">
        <v>154240</v>
      </c>
      <c r="V6" s="24">
        <f>W6-W4</f>
        <v>154387</v>
      </c>
      <c r="W6" s="24">
        <v>154474</v>
      </c>
      <c r="X6" s="24">
        <v>154651</v>
      </c>
      <c r="Y6" s="24">
        <v>154700</v>
      </c>
      <c r="Z6" s="24">
        <v>154833</v>
      </c>
      <c r="AA6" s="24">
        <v>154851</v>
      </c>
      <c r="AB6" s="24">
        <v>154898</v>
      </c>
      <c r="AC6" s="24">
        <v>155020</v>
      </c>
      <c r="AD6" s="24">
        <v>155180</v>
      </c>
      <c r="AE6" s="24">
        <v>155323</v>
      </c>
      <c r="AF6" s="24">
        <v>155447</v>
      </c>
      <c r="AG6" s="24">
        <v>155497</v>
      </c>
      <c r="AI6" s="10"/>
      <c r="AJ6" s="20"/>
    </row>
    <row r="7" spans="1:40" x14ac:dyDescent="0.25">
      <c r="A7" s="11" t="s">
        <v>27</v>
      </c>
      <c r="B7" s="10">
        <v>165771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168836</v>
      </c>
      <c r="AI7" s="10">
        <f>MAX(C7:AG7)-B7</f>
        <v>3065</v>
      </c>
      <c r="AJ7" s="16"/>
    </row>
    <row r="8" spans="1:40" x14ac:dyDescent="0.25">
      <c r="A8" s="18" t="s">
        <v>37</v>
      </c>
      <c r="B8" s="10">
        <v>27853</v>
      </c>
      <c r="O8" s="10"/>
      <c r="AE8" s="10"/>
      <c r="AG8" s="10">
        <f>AI57</f>
        <v>28336</v>
      </c>
      <c r="AI8" s="10">
        <f>MAX(C8:AG8)-B8</f>
        <v>483</v>
      </c>
    </row>
    <row r="9" spans="1:40" x14ac:dyDescent="0.25">
      <c r="AI9" s="10"/>
    </row>
    <row r="10" spans="1:40" x14ac:dyDescent="0.25">
      <c r="AI10" s="10"/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65</v>
      </c>
      <c r="C54" s="12">
        <v>29.7</v>
      </c>
      <c r="D54" s="12">
        <v>27.1</v>
      </c>
      <c r="E54" s="12">
        <v>66.8</v>
      </c>
      <c r="F54" s="12">
        <v>55.4</v>
      </c>
      <c r="G54" s="12">
        <v>20.100000000000001</v>
      </c>
      <c r="H54" s="12">
        <v>60.7</v>
      </c>
      <c r="I54" s="12">
        <v>32.799999999999997</v>
      </c>
      <c r="J54" s="12">
        <v>32.5</v>
      </c>
      <c r="K54" s="12">
        <v>28.5</v>
      </c>
      <c r="L54" s="12">
        <v>36</v>
      </c>
      <c r="M54" s="12">
        <v>29.2</v>
      </c>
      <c r="N54" s="12">
        <v>57</v>
      </c>
      <c r="O54" s="12">
        <v>20.3</v>
      </c>
      <c r="P54" s="12">
        <v>24.3</v>
      </c>
      <c r="Q54" s="12">
        <v>47.7</v>
      </c>
      <c r="R54" s="12">
        <v>44.4</v>
      </c>
      <c r="S54" s="12">
        <v>12.4</v>
      </c>
      <c r="T54" s="12">
        <v>23.1</v>
      </c>
      <c r="U54" s="12">
        <v>23.7</v>
      </c>
      <c r="V54" s="12">
        <f>V$4/SUM($U$54:$U$57)*U54</f>
        <v>42.28033980582525</v>
      </c>
      <c r="W54" s="12">
        <v>26.8</v>
      </c>
      <c r="X54" s="12">
        <v>53.1</v>
      </c>
      <c r="Y54" s="12">
        <v>14.1</v>
      </c>
      <c r="Z54" s="12">
        <v>39.4</v>
      </c>
      <c r="AA54" s="12">
        <v>5.3</v>
      </c>
      <c r="AB54" s="12">
        <v>13.8</v>
      </c>
      <c r="AC54" s="12">
        <v>37.5</v>
      </c>
      <c r="AD54" s="12">
        <v>48.6</v>
      </c>
      <c r="AE54" s="12">
        <v>44.7</v>
      </c>
      <c r="AF54" s="12">
        <v>38.6</v>
      </c>
      <c r="AG54" s="12">
        <v>14.4</v>
      </c>
      <c r="AH54" s="12"/>
      <c r="AI54" s="10">
        <v>16244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64.400000000000006</v>
      </c>
      <c r="C55" s="12">
        <v>29.6</v>
      </c>
      <c r="D55" s="12">
        <v>26.9</v>
      </c>
      <c r="E55" s="12">
        <v>66.400000000000006</v>
      </c>
      <c r="F55" s="12">
        <v>55.2</v>
      </c>
      <c r="G55" s="12">
        <v>20</v>
      </c>
      <c r="H55" s="12">
        <v>61.1</v>
      </c>
      <c r="I55" s="12">
        <v>32.799999999999997</v>
      </c>
      <c r="J55" s="12">
        <v>32.700000000000003</v>
      </c>
      <c r="K55" s="12">
        <v>28.4</v>
      </c>
      <c r="L55" s="12">
        <v>35.9</v>
      </c>
      <c r="M55" s="12">
        <v>29.2</v>
      </c>
      <c r="N55" s="12">
        <v>57.6</v>
      </c>
      <c r="O55" s="12">
        <v>20.100000000000001</v>
      </c>
      <c r="P55" s="12">
        <v>24.3</v>
      </c>
      <c r="Q55" s="12">
        <v>48</v>
      </c>
      <c r="R55" s="12">
        <v>45</v>
      </c>
      <c r="S55" s="12">
        <v>12.3</v>
      </c>
      <c r="T55" s="12">
        <v>22.7</v>
      </c>
      <c r="U55" s="12">
        <v>23.6</v>
      </c>
      <c r="V55" s="12">
        <f>V$4/SUM($U$54:$U$57)*U55</f>
        <v>42.101941747572823</v>
      </c>
      <c r="W55" s="12">
        <v>26.8</v>
      </c>
      <c r="X55" s="12">
        <v>53.5</v>
      </c>
      <c r="Y55" s="12">
        <v>14</v>
      </c>
      <c r="Z55" s="12">
        <v>39.6</v>
      </c>
      <c r="AA55" s="12">
        <v>5.2</v>
      </c>
      <c r="AB55" s="12">
        <v>13.7</v>
      </c>
      <c r="AC55" s="12">
        <v>37.5</v>
      </c>
      <c r="AD55" s="12">
        <v>49.1</v>
      </c>
      <c r="AE55" s="12">
        <v>44.9</v>
      </c>
      <c r="AF55" s="12">
        <v>38.700000000000003</v>
      </c>
      <c r="AG55" s="12">
        <v>14.4</v>
      </c>
      <c r="AH55" s="12"/>
      <c r="AI55" s="10">
        <v>56925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57.3</v>
      </c>
      <c r="C56" s="12">
        <v>28.9</v>
      </c>
      <c r="D56" s="12">
        <v>25.6</v>
      </c>
      <c r="E56" s="12">
        <v>58.8</v>
      </c>
      <c r="F56" s="12">
        <v>49.1</v>
      </c>
      <c r="G56" s="12">
        <v>18.399999999999999</v>
      </c>
      <c r="H56" s="12">
        <v>55</v>
      </c>
      <c r="I56" s="12">
        <v>30.8</v>
      </c>
      <c r="J56" s="12">
        <v>32.299999999999997</v>
      </c>
      <c r="K56" s="12">
        <v>26.4</v>
      </c>
      <c r="L56" s="12">
        <v>32.799999999999997</v>
      </c>
      <c r="M56" s="12">
        <v>27.4</v>
      </c>
      <c r="N56" s="12">
        <v>51.5</v>
      </c>
      <c r="O56" s="12">
        <v>19.7</v>
      </c>
      <c r="P56" s="12">
        <v>23.6</v>
      </c>
      <c r="Q56" s="12">
        <v>41.6</v>
      </c>
      <c r="R56" s="12">
        <v>42.3</v>
      </c>
      <c r="S56" s="12">
        <v>12</v>
      </c>
      <c r="T56" s="12">
        <v>21.2</v>
      </c>
      <c r="U56" s="12">
        <v>22.9</v>
      </c>
      <c r="V56" s="12">
        <f>V$4/SUM($U$54:$U$57)*U56</f>
        <v>40.853155339805831</v>
      </c>
      <c r="W56" s="12">
        <v>22.7</v>
      </c>
      <c r="X56" s="12">
        <v>46.5</v>
      </c>
      <c r="Y56" s="12">
        <v>13.7</v>
      </c>
      <c r="Z56" s="12">
        <v>36.700000000000003</v>
      </c>
      <c r="AA56" s="12">
        <v>5.0999999999999996</v>
      </c>
      <c r="AB56" s="12">
        <v>13.3</v>
      </c>
      <c r="AC56" s="12">
        <v>31.6</v>
      </c>
      <c r="AD56" s="12">
        <v>42.5</v>
      </c>
      <c r="AE56" s="12">
        <v>38.5</v>
      </c>
      <c r="AF56" s="12">
        <v>32.799999999999997</v>
      </c>
      <c r="AG56" s="12">
        <v>14</v>
      </c>
      <c r="AH56" s="12"/>
      <c r="AI56" s="10">
        <v>53992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32.9</v>
      </c>
      <c r="C57" s="12">
        <v>14.8</v>
      </c>
      <c r="D57" s="12">
        <v>13.2</v>
      </c>
      <c r="E57" s="12">
        <v>33.299999999999997</v>
      </c>
      <c r="F57" s="12">
        <v>28</v>
      </c>
      <c r="G57" s="12">
        <v>9.1</v>
      </c>
      <c r="H57" s="12">
        <v>30.5</v>
      </c>
      <c r="I57" s="12">
        <v>14.3</v>
      </c>
      <c r="J57" s="12">
        <v>18.899999999999999</v>
      </c>
      <c r="K57" s="12">
        <v>12.8</v>
      </c>
      <c r="L57" s="12">
        <v>16.3</v>
      </c>
      <c r="M57" s="12">
        <v>13.4</v>
      </c>
      <c r="N57" s="12">
        <v>27.6</v>
      </c>
      <c r="O57" s="12">
        <v>10.199999999999999</v>
      </c>
      <c r="P57" s="12">
        <v>11.9</v>
      </c>
      <c r="Q57" s="12">
        <v>18.7</v>
      </c>
      <c r="R57" s="12">
        <v>23.4</v>
      </c>
      <c r="S57" s="12">
        <v>6.3</v>
      </c>
      <c r="T57" s="12">
        <v>9.9</v>
      </c>
      <c r="U57" s="12">
        <v>12.2</v>
      </c>
      <c r="V57" s="12">
        <f>V$4/SUM($U$54:$U$57)*U57</f>
        <v>21.764563106796118</v>
      </c>
      <c r="W57" s="12">
        <v>10.7</v>
      </c>
      <c r="X57" s="12">
        <v>23.4</v>
      </c>
      <c r="Y57" s="12">
        <v>7</v>
      </c>
      <c r="Z57" s="12">
        <v>17.100000000000001</v>
      </c>
      <c r="AA57" s="12">
        <v>2.8</v>
      </c>
      <c r="AB57" s="12">
        <v>6.6</v>
      </c>
      <c r="AC57" s="12">
        <v>14.2</v>
      </c>
      <c r="AD57" s="12">
        <v>20</v>
      </c>
      <c r="AE57" s="12">
        <v>15.4</v>
      </c>
      <c r="AF57" s="12">
        <v>12.9</v>
      </c>
      <c r="AG57" s="12">
        <v>7</v>
      </c>
      <c r="AH57" s="12"/>
      <c r="AI57" s="10">
        <v>28336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54" priority="1" stopIfTrue="1" operator="greaterThan">
      <formula>300</formula>
    </cfRule>
    <cfRule type="cellIs" dxfId="4453" priority="2" stopIfTrue="1" operator="between">
      <formula>150</formula>
      <formula>250</formula>
    </cfRule>
    <cfRule type="cellIs" dxfId="445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9"/>
  <sheetViews>
    <sheetView workbookViewId="0"/>
  </sheetViews>
  <sheetFormatPr baseColWidth="10" defaultRowHeight="13.2" x14ac:dyDescent="0.25"/>
  <cols>
    <col min="1" max="1" width="23.5546875" style="11" customWidth="1"/>
    <col min="2" max="2" width="6.8867187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25</v>
      </c>
      <c r="B3" s="10">
        <f>'Jul14'!AG3</f>
        <v>45</v>
      </c>
      <c r="C3" s="12">
        <v>45</v>
      </c>
      <c r="D3" s="12">
        <v>45</v>
      </c>
      <c r="E3" s="12">
        <v>45</v>
      </c>
      <c r="F3" s="12">
        <v>45</v>
      </c>
      <c r="G3" s="12">
        <v>45</v>
      </c>
      <c r="H3" s="12">
        <v>40.569000000000003</v>
      </c>
      <c r="I3" s="12">
        <v>45</v>
      </c>
      <c r="J3" s="12">
        <v>45</v>
      </c>
      <c r="K3" s="12">
        <v>45</v>
      </c>
      <c r="L3" s="12">
        <v>43.374000000000002</v>
      </c>
      <c r="M3" s="12">
        <v>29.414000000000001</v>
      </c>
      <c r="N3" s="12">
        <v>40.65</v>
      </c>
      <c r="O3" s="12">
        <v>45</v>
      </c>
      <c r="P3" s="12">
        <v>45</v>
      </c>
      <c r="Q3" s="12">
        <v>45</v>
      </c>
      <c r="R3" s="12">
        <v>45</v>
      </c>
      <c r="S3" s="12">
        <v>41.899000000000001</v>
      </c>
      <c r="T3" s="12">
        <v>41.899000000000001</v>
      </c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</row>
    <row r="4" spans="1:40" x14ac:dyDescent="0.25">
      <c r="A4" s="11" t="s">
        <v>26</v>
      </c>
      <c r="B4" s="10">
        <f>'Jul14'!AG4</f>
        <v>7.9909999999999997</v>
      </c>
      <c r="C4" s="12">
        <v>7.6340000000000003</v>
      </c>
      <c r="D4" s="12">
        <v>8</v>
      </c>
      <c r="E4" s="12">
        <v>7.976</v>
      </c>
      <c r="F4" s="12">
        <v>7.9640000000000004</v>
      </c>
      <c r="G4" s="12">
        <v>7.9640000000000004</v>
      </c>
      <c r="H4" s="12">
        <v>6.9180000000000001</v>
      </c>
      <c r="I4" s="12">
        <v>8</v>
      </c>
      <c r="J4" s="12">
        <v>8</v>
      </c>
      <c r="K4" s="12">
        <v>8</v>
      </c>
      <c r="L4" s="12">
        <v>7.8140000000000001</v>
      </c>
      <c r="M4" s="12">
        <v>6.9160000000000004</v>
      </c>
      <c r="N4" s="12">
        <v>6.6909999999999998</v>
      </c>
      <c r="O4" s="12">
        <v>8</v>
      </c>
      <c r="P4" s="12">
        <v>8</v>
      </c>
      <c r="Q4" s="12">
        <v>8</v>
      </c>
      <c r="R4" s="12">
        <v>8</v>
      </c>
      <c r="S4" s="12">
        <v>6.6820000000000004</v>
      </c>
      <c r="T4" s="12">
        <v>8.6920000000000002</v>
      </c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</row>
    <row r="5" spans="1:40" x14ac:dyDescent="0.25">
      <c r="A5" s="11" t="s">
        <v>34</v>
      </c>
      <c r="B5" s="10">
        <f>'Jul14'!AG5</f>
        <v>52.991</v>
      </c>
      <c r="C5" s="12">
        <f t="shared" ref="C5:T5" si="0">SUM(C3:C4)</f>
        <v>52.634</v>
      </c>
      <c r="D5" s="12">
        <f t="shared" si="0"/>
        <v>53</v>
      </c>
      <c r="E5" s="12">
        <f t="shared" si="0"/>
        <v>52.975999999999999</v>
      </c>
      <c r="F5" s="12">
        <f t="shared" si="0"/>
        <v>52.963999999999999</v>
      </c>
      <c r="G5" s="12">
        <f t="shared" si="0"/>
        <v>52.963999999999999</v>
      </c>
      <c r="H5" s="12">
        <f t="shared" si="0"/>
        <v>47.487000000000002</v>
      </c>
      <c r="I5" s="12">
        <f t="shared" si="0"/>
        <v>53</v>
      </c>
      <c r="J5" s="12">
        <f t="shared" si="0"/>
        <v>53</v>
      </c>
      <c r="K5" s="12">
        <f t="shared" si="0"/>
        <v>53</v>
      </c>
      <c r="L5" s="12">
        <f t="shared" si="0"/>
        <v>51.188000000000002</v>
      </c>
      <c r="M5" s="12">
        <f t="shared" si="0"/>
        <v>36.33</v>
      </c>
      <c r="N5" s="12">
        <f t="shared" si="0"/>
        <v>47.341000000000001</v>
      </c>
      <c r="O5" s="12">
        <f t="shared" si="0"/>
        <v>53</v>
      </c>
      <c r="P5" s="12">
        <f t="shared" si="0"/>
        <v>53</v>
      </c>
      <c r="Q5" s="12">
        <f t="shared" si="0"/>
        <v>53</v>
      </c>
      <c r="R5" s="12">
        <f t="shared" si="0"/>
        <v>53</v>
      </c>
      <c r="S5" s="12">
        <f t="shared" si="0"/>
        <v>48.581000000000003</v>
      </c>
      <c r="T5" s="12">
        <f t="shared" si="0"/>
        <v>50.591000000000001</v>
      </c>
      <c r="U5" s="12"/>
      <c r="V5" s="12">
        <v>52.72</v>
      </c>
      <c r="W5" s="12">
        <v>52.735999999999997</v>
      </c>
      <c r="X5" s="12">
        <v>50.978000000000002</v>
      </c>
      <c r="Y5" s="12">
        <v>53</v>
      </c>
      <c r="Z5" s="12">
        <v>53</v>
      </c>
      <c r="AA5" s="12">
        <v>39.155000000000001</v>
      </c>
      <c r="AB5" s="12">
        <v>16.146999999999998</v>
      </c>
      <c r="AC5" s="12">
        <v>52.951000000000001</v>
      </c>
      <c r="AD5" s="12">
        <v>52.716000000000001</v>
      </c>
      <c r="AE5" s="12"/>
      <c r="AF5" s="12">
        <v>49.3</v>
      </c>
      <c r="AG5" s="12">
        <v>53</v>
      </c>
      <c r="AH5" s="12"/>
      <c r="AI5" s="12"/>
    </row>
    <row r="6" spans="1:40" s="6" customFormat="1" x14ac:dyDescent="0.25">
      <c r="A6" s="13" t="s">
        <v>4</v>
      </c>
      <c r="B6" s="10">
        <f>'Jul14'!AG6</f>
        <v>278.5</v>
      </c>
      <c r="C6" s="6">
        <f t="shared" ref="C6:H6" si="1">SUM(C56:C59)</f>
        <v>253.7</v>
      </c>
      <c r="D6" s="6">
        <f t="shared" si="1"/>
        <v>192.89999999999998</v>
      </c>
      <c r="E6" s="6">
        <f t="shared" si="1"/>
        <v>197.20000000000002</v>
      </c>
      <c r="F6" s="6">
        <f t="shared" si="1"/>
        <v>206.8</v>
      </c>
      <c r="G6" s="6">
        <f t="shared" si="1"/>
        <v>215.59999999999997</v>
      </c>
      <c r="H6" s="6">
        <f t="shared" si="1"/>
        <v>231</v>
      </c>
      <c r="I6" s="6">
        <f t="shared" ref="I6:N6" si="2">SUM(I56:I59)</f>
        <v>203.1</v>
      </c>
      <c r="J6" s="6">
        <f t="shared" si="2"/>
        <v>301.3</v>
      </c>
      <c r="K6" s="6">
        <f t="shared" si="2"/>
        <v>285.60000000000002</v>
      </c>
      <c r="L6" s="6">
        <f t="shared" si="2"/>
        <v>224.2</v>
      </c>
      <c r="M6" s="6">
        <f t="shared" si="2"/>
        <v>79.5</v>
      </c>
      <c r="N6" s="6">
        <f t="shared" si="2"/>
        <v>237.4</v>
      </c>
      <c r="O6" s="6">
        <f t="shared" ref="O6:AB6" si="3">SUM(O56:O59)</f>
        <v>203.8</v>
      </c>
      <c r="P6" s="6">
        <f t="shared" si="3"/>
        <v>214.5</v>
      </c>
      <c r="Q6" s="6">
        <f t="shared" si="3"/>
        <v>153.4</v>
      </c>
      <c r="R6" s="6">
        <f t="shared" si="3"/>
        <v>221</v>
      </c>
      <c r="S6" s="6">
        <f t="shared" si="3"/>
        <v>285.7</v>
      </c>
      <c r="T6" s="6">
        <f t="shared" si="3"/>
        <v>312.59999999999997</v>
      </c>
      <c r="U6" s="9">
        <f>U7-T7</f>
        <v>247.70000000000437</v>
      </c>
      <c r="V6" s="6">
        <f t="shared" si="3"/>
        <v>227.7</v>
      </c>
      <c r="W6" s="6">
        <f t="shared" si="3"/>
        <v>253.8</v>
      </c>
      <c r="X6" s="6">
        <f t="shared" si="3"/>
        <v>287.89999999999998</v>
      </c>
      <c r="Y6" s="6">
        <f t="shared" si="3"/>
        <v>125.5</v>
      </c>
      <c r="Z6" s="6">
        <f t="shared" si="3"/>
        <v>261.8</v>
      </c>
      <c r="AA6" s="6">
        <f t="shared" si="3"/>
        <v>143.1</v>
      </c>
      <c r="AB6" s="6">
        <f t="shared" si="3"/>
        <v>57.300000000000011</v>
      </c>
      <c r="AC6" s="6">
        <f>SUM(AC56:AC59)</f>
        <v>191.29999999999998</v>
      </c>
      <c r="AD6" s="6">
        <f>SUM(AD56:AD59)</f>
        <v>248.60000000000002</v>
      </c>
      <c r="AE6" s="6">
        <f>SUM(AE56:AE59)</f>
        <v>150.89999999999998</v>
      </c>
      <c r="AF6" s="6">
        <f>SUM(AF56:AF59)</f>
        <v>255.1</v>
      </c>
      <c r="AG6" s="6">
        <f>SUM(AG56:AG59)</f>
        <v>131.30000000000001</v>
      </c>
      <c r="AI6" s="9">
        <f>SUM(C6:AG6)</f>
        <v>6601.3000000000047</v>
      </c>
      <c r="AJ6" s="14">
        <f>AVERAGE(C6:AG6)</f>
        <v>212.94516129032274</v>
      </c>
      <c r="AK6" s="15"/>
    </row>
    <row r="7" spans="1:40" x14ac:dyDescent="0.25">
      <c r="A7" s="11" t="s">
        <v>29</v>
      </c>
      <c r="B7" s="10">
        <f>'Jul14'!AG7</f>
        <v>61134</v>
      </c>
      <c r="C7" s="10">
        <f t="shared" ref="C7:I7" si="4">C8+C9</f>
        <v>61390</v>
      </c>
      <c r="D7" s="10">
        <f t="shared" si="4"/>
        <v>61581</v>
      </c>
      <c r="E7" s="10">
        <f t="shared" si="4"/>
        <v>61780</v>
      </c>
      <c r="F7" s="10">
        <f t="shared" si="4"/>
        <v>61987</v>
      </c>
      <c r="G7" s="10">
        <f t="shared" si="4"/>
        <v>62202</v>
      </c>
      <c r="H7" s="10">
        <f t="shared" si="4"/>
        <v>62434</v>
      </c>
      <c r="I7" s="10">
        <f t="shared" si="4"/>
        <v>62637</v>
      </c>
      <c r="J7" s="10">
        <f t="shared" ref="J7:P7" si="5">J8+J9</f>
        <v>62939</v>
      </c>
      <c r="K7" s="10">
        <f t="shared" si="5"/>
        <v>63223</v>
      </c>
      <c r="L7" s="10">
        <f t="shared" si="5"/>
        <v>63447</v>
      </c>
      <c r="M7" s="10">
        <f t="shared" si="5"/>
        <v>63529</v>
      </c>
      <c r="N7" s="10">
        <f t="shared" si="5"/>
        <v>63766</v>
      </c>
      <c r="O7" s="10">
        <f t="shared" si="5"/>
        <v>63969</v>
      </c>
      <c r="P7" s="10">
        <f t="shared" si="5"/>
        <v>64185</v>
      </c>
      <c r="Q7" s="10">
        <f>Q8+Q9</f>
        <v>64338</v>
      </c>
      <c r="R7" s="10">
        <f>R8+R9</f>
        <v>64559</v>
      </c>
      <c r="S7" s="10">
        <f>S8+S9</f>
        <v>64845</v>
      </c>
      <c r="T7" s="10">
        <f>S7+T6</f>
        <v>65157.599999999999</v>
      </c>
      <c r="U7" s="10">
        <f>V7-V6</f>
        <v>65405.3</v>
      </c>
      <c r="V7" s="10">
        <v>65633</v>
      </c>
      <c r="W7" s="10">
        <v>65886</v>
      </c>
      <c r="X7" s="10">
        <v>66174</v>
      </c>
      <c r="Y7" s="10">
        <v>66301</v>
      </c>
      <c r="Z7" s="10">
        <v>66562</v>
      </c>
      <c r="AA7" s="10">
        <v>66706</v>
      </c>
      <c r="AB7" s="10">
        <v>66762</v>
      </c>
      <c r="AC7" s="10">
        <v>66956</v>
      </c>
      <c r="AD7" s="10">
        <v>67203</v>
      </c>
      <c r="AE7" s="10">
        <v>67354</v>
      </c>
      <c r="AF7" s="10">
        <v>67610</v>
      </c>
      <c r="AG7" s="10">
        <v>67741</v>
      </c>
      <c r="AI7" s="10">
        <f>MAX(C7:AG7)-B7</f>
        <v>6607</v>
      </c>
    </row>
    <row r="8" spans="1:40" s="19" customFormat="1" x14ac:dyDescent="0.25">
      <c r="A8" s="11" t="s">
        <v>27</v>
      </c>
      <c r="B8" s="10">
        <f>'Jul14'!AG8</f>
        <v>52243</v>
      </c>
      <c r="C8" s="24">
        <v>52459</v>
      </c>
      <c r="D8" s="24">
        <v>52623</v>
      </c>
      <c r="E8" s="24">
        <v>52795</v>
      </c>
      <c r="F8" s="24">
        <v>52969</v>
      </c>
      <c r="G8" s="24">
        <v>53154</v>
      </c>
      <c r="H8" s="24">
        <v>53346</v>
      </c>
      <c r="I8" s="24">
        <v>53516</v>
      </c>
      <c r="J8" s="24">
        <v>53773</v>
      </c>
      <c r="K8" s="24">
        <v>54017</v>
      </c>
      <c r="L8" s="24">
        <v>54210</v>
      </c>
      <c r="M8" s="24">
        <v>54280</v>
      </c>
      <c r="N8" s="24">
        <v>54477</v>
      </c>
      <c r="O8" s="24">
        <v>54654</v>
      </c>
      <c r="P8" s="24">
        <v>54837</v>
      </c>
      <c r="Q8" s="24">
        <v>54970</v>
      </c>
      <c r="R8" s="24">
        <v>55161</v>
      </c>
      <c r="S8" s="24">
        <v>55401</v>
      </c>
      <c r="T8" s="24" t="s">
        <v>3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>
        <f>19823+19486+18554</f>
        <v>57863</v>
      </c>
      <c r="AJ8" s="20"/>
    </row>
    <row r="9" spans="1:40" x14ac:dyDescent="0.25">
      <c r="A9" s="18" t="s">
        <v>28</v>
      </c>
      <c r="B9" s="10">
        <f>'Jul14'!AG9</f>
        <v>8891</v>
      </c>
      <c r="C9" s="10">
        <v>8931</v>
      </c>
      <c r="D9" s="10">
        <v>8958</v>
      </c>
      <c r="E9" s="10">
        <v>8985</v>
      </c>
      <c r="F9" s="10">
        <v>9018</v>
      </c>
      <c r="G9" s="10">
        <v>9048</v>
      </c>
      <c r="H9" s="10">
        <v>9088</v>
      </c>
      <c r="I9" s="10">
        <v>9121</v>
      </c>
      <c r="J9" s="10">
        <v>9166</v>
      </c>
      <c r="K9" s="10">
        <v>9206</v>
      </c>
      <c r="L9" s="10">
        <v>9237</v>
      </c>
      <c r="M9" s="10">
        <v>9249</v>
      </c>
      <c r="N9" s="10">
        <v>9289</v>
      </c>
      <c r="O9" s="10">
        <v>9315</v>
      </c>
      <c r="P9" s="10">
        <v>9348</v>
      </c>
      <c r="Q9" s="10">
        <v>9368</v>
      </c>
      <c r="R9" s="10">
        <v>9398</v>
      </c>
      <c r="S9" s="10">
        <v>9444</v>
      </c>
      <c r="T9" s="10">
        <v>9493</v>
      </c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>
        <v>9878</v>
      </c>
      <c r="AI9" s="10"/>
      <c r="AJ9" s="16"/>
    </row>
    <row r="10" spans="1:40" x14ac:dyDescent="0.25">
      <c r="O10" s="10"/>
    </row>
    <row r="56" spans="1:41" x14ac:dyDescent="0.25">
      <c r="A56" s="11" t="s">
        <v>22</v>
      </c>
      <c r="B56"/>
      <c r="C56" s="12">
        <v>72.599999999999994</v>
      </c>
      <c r="D56" s="12">
        <v>55.4</v>
      </c>
      <c r="E56" s="12">
        <v>59.1</v>
      </c>
      <c r="F56" s="12">
        <v>58.1</v>
      </c>
      <c r="G56" s="12">
        <v>62.4</v>
      </c>
      <c r="H56" s="12">
        <v>64.2</v>
      </c>
      <c r="I56" s="12">
        <v>57.5</v>
      </c>
      <c r="J56" s="12">
        <v>86.9</v>
      </c>
      <c r="K56" s="12">
        <v>83.6</v>
      </c>
      <c r="L56" s="12">
        <v>65.2</v>
      </c>
      <c r="M56" s="12">
        <v>23</v>
      </c>
      <c r="N56" s="12">
        <v>66.5</v>
      </c>
      <c r="O56" s="12">
        <v>60.3</v>
      </c>
      <c r="P56" s="12">
        <v>62.7</v>
      </c>
      <c r="Q56" s="12">
        <v>45.5</v>
      </c>
      <c r="R56" s="12">
        <v>67.2</v>
      </c>
      <c r="S56" s="12">
        <v>81.599999999999994</v>
      </c>
      <c r="T56" s="12">
        <v>88.1</v>
      </c>
      <c r="U56" s="12">
        <f>$U$6/$W$6*W56</f>
        <v>71.440661938535541</v>
      </c>
      <c r="V56" s="12">
        <v>65.099999999999994</v>
      </c>
      <c r="W56" s="12">
        <v>73.2</v>
      </c>
      <c r="X56" s="12">
        <v>84.2</v>
      </c>
      <c r="Y56" s="12">
        <v>37.5</v>
      </c>
      <c r="Z56" s="12">
        <v>77.3</v>
      </c>
      <c r="AA56" s="12">
        <v>41.4</v>
      </c>
      <c r="AB56" s="12">
        <v>16.600000000000001</v>
      </c>
      <c r="AC56" s="12">
        <v>54.1</v>
      </c>
      <c r="AD56" s="12">
        <v>72.5</v>
      </c>
      <c r="AE56" s="12">
        <v>43.2</v>
      </c>
      <c r="AF56" s="12">
        <v>76.8</v>
      </c>
      <c r="AG56" s="12">
        <v>37.9</v>
      </c>
      <c r="AH56" s="12"/>
      <c r="AI56" s="12"/>
      <c r="AJ56" s="12"/>
      <c r="AK56" s="12"/>
      <c r="AL56" s="12"/>
      <c r="AM56" s="12"/>
      <c r="AN56" s="12"/>
      <c r="AO56" s="12"/>
    </row>
    <row r="57" spans="1:41" x14ac:dyDescent="0.25">
      <c r="A57" s="11" t="s">
        <v>23</v>
      </c>
      <c r="B57"/>
      <c r="C57" s="12">
        <v>71.5</v>
      </c>
      <c r="D57" s="12">
        <v>55.2</v>
      </c>
      <c r="E57" s="12">
        <v>57.4</v>
      </c>
      <c r="F57" s="12">
        <v>58</v>
      </c>
      <c r="G57" s="12">
        <v>61.8</v>
      </c>
      <c r="H57" s="12">
        <v>63.9</v>
      </c>
      <c r="I57" s="12">
        <v>57.1</v>
      </c>
      <c r="J57" s="12">
        <v>87</v>
      </c>
      <c r="K57" s="12">
        <v>83.2</v>
      </c>
      <c r="L57" s="12">
        <v>64.7</v>
      </c>
      <c r="M57" s="12">
        <v>22.6</v>
      </c>
      <c r="N57" s="12">
        <v>66.3</v>
      </c>
      <c r="O57" s="12">
        <v>60</v>
      </c>
      <c r="P57" s="12">
        <v>61.6</v>
      </c>
      <c r="Q57" s="12">
        <v>44.7</v>
      </c>
      <c r="R57" s="12">
        <v>65.3</v>
      </c>
      <c r="S57" s="12">
        <v>80.099999999999994</v>
      </c>
      <c r="T57" s="12">
        <v>88.1</v>
      </c>
      <c r="U57" s="12">
        <f>$U$6/$W$6*W57</f>
        <v>70.171907013397615</v>
      </c>
      <c r="V57" s="12">
        <v>64.5</v>
      </c>
      <c r="W57" s="12">
        <v>71.900000000000006</v>
      </c>
      <c r="X57" s="12">
        <v>82.3</v>
      </c>
      <c r="Y57" s="12">
        <v>36.299999999999997</v>
      </c>
      <c r="Z57" s="12">
        <v>77</v>
      </c>
      <c r="AA57" s="12">
        <v>40.9</v>
      </c>
      <c r="AB57" s="12">
        <v>16.3</v>
      </c>
      <c r="AC57" s="12">
        <v>53.6</v>
      </c>
      <c r="AD57" s="12">
        <v>71.3</v>
      </c>
      <c r="AE57" s="12">
        <v>42.8</v>
      </c>
      <c r="AF57" s="12">
        <v>74.7</v>
      </c>
      <c r="AG57" s="12">
        <v>37.4</v>
      </c>
      <c r="AH57" s="12"/>
      <c r="AI57" s="12"/>
      <c r="AJ57" s="12"/>
      <c r="AK57" s="12"/>
      <c r="AL57" s="12"/>
      <c r="AM57" s="12"/>
      <c r="AN57" s="12"/>
      <c r="AO57" s="12"/>
    </row>
    <row r="58" spans="1:41" x14ac:dyDescent="0.25">
      <c r="A58" s="11" t="s">
        <v>24</v>
      </c>
      <c r="B58"/>
      <c r="C58" s="12">
        <v>70</v>
      </c>
      <c r="D58" s="12">
        <v>54.8</v>
      </c>
      <c r="E58" s="12">
        <v>54.3</v>
      </c>
      <c r="F58" s="12">
        <v>57.7</v>
      </c>
      <c r="G58" s="12">
        <v>60.7</v>
      </c>
      <c r="H58" s="12">
        <v>63.4</v>
      </c>
      <c r="I58" s="12">
        <v>55.6</v>
      </c>
      <c r="J58" s="12">
        <v>82.7</v>
      </c>
      <c r="K58" s="12">
        <v>78.400000000000006</v>
      </c>
      <c r="L58" s="12">
        <v>63.1</v>
      </c>
      <c r="M58" s="12">
        <v>22.3</v>
      </c>
      <c r="N58" s="12">
        <v>65.099999999999994</v>
      </c>
      <c r="O58" s="12">
        <v>57.1</v>
      </c>
      <c r="P58" s="12">
        <v>57.6</v>
      </c>
      <c r="Q58" s="12">
        <v>42.8</v>
      </c>
      <c r="R58" s="12">
        <v>58.6</v>
      </c>
      <c r="S58" s="12">
        <v>77.7</v>
      </c>
      <c r="T58" s="12">
        <v>88.1</v>
      </c>
      <c r="U58" s="12">
        <f>$U$6/$W$6*W58</f>
        <v>66.951221434201329</v>
      </c>
      <c r="V58" s="12">
        <v>62.9</v>
      </c>
      <c r="W58" s="12">
        <v>68.599999999999994</v>
      </c>
      <c r="X58" s="12">
        <v>76.7</v>
      </c>
      <c r="Y58" s="12">
        <v>34.6</v>
      </c>
      <c r="Z58" s="12">
        <v>71.3</v>
      </c>
      <c r="AA58" s="12">
        <v>40.200000000000003</v>
      </c>
      <c r="AB58" s="12">
        <v>16.100000000000001</v>
      </c>
      <c r="AC58" s="12">
        <v>52.4</v>
      </c>
      <c r="AD58" s="12">
        <v>65.400000000000006</v>
      </c>
      <c r="AE58" s="12">
        <v>42.2</v>
      </c>
      <c r="AF58" s="12">
        <v>69.2</v>
      </c>
      <c r="AG58" s="12">
        <v>36.700000000000003</v>
      </c>
      <c r="AH58" s="12"/>
      <c r="AI58" s="12"/>
      <c r="AJ58" s="12"/>
      <c r="AK58" s="12"/>
      <c r="AL58" s="12"/>
      <c r="AM58" s="12"/>
      <c r="AN58" s="12"/>
      <c r="AO58" s="12"/>
    </row>
    <row r="59" spans="1:41" x14ac:dyDescent="0.25">
      <c r="A59" s="11" t="s">
        <v>21</v>
      </c>
      <c r="B59"/>
      <c r="C59" s="12">
        <v>39.6</v>
      </c>
      <c r="D59" s="12">
        <v>27.5</v>
      </c>
      <c r="E59" s="12">
        <v>26.4</v>
      </c>
      <c r="F59" s="12">
        <v>33</v>
      </c>
      <c r="G59" s="12">
        <v>30.7</v>
      </c>
      <c r="H59" s="12">
        <v>39.5</v>
      </c>
      <c r="I59" s="12">
        <v>32.9</v>
      </c>
      <c r="J59" s="12">
        <v>44.7</v>
      </c>
      <c r="K59" s="12">
        <v>40.4</v>
      </c>
      <c r="L59" s="12">
        <v>31.2</v>
      </c>
      <c r="M59" s="12">
        <v>11.6</v>
      </c>
      <c r="N59" s="12">
        <v>39.5</v>
      </c>
      <c r="O59" s="12">
        <v>26.4</v>
      </c>
      <c r="P59" s="12">
        <v>32.6</v>
      </c>
      <c r="Q59" s="12">
        <v>20.399999999999999</v>
      </c>
      <c r="R59" s="12">
        <v>29.9</v>
      </c>
      <c r="S59" s="12">
        <v>46.3</v>
      </c>
      <c r="T59" s="12">
        <v>48.3</v>
      </c>
      <c r="U59" s="12">
        <f>$U$6/$W$6*W59</f>
        <v>39.136209613869873</v>
      </c>
      <c r="V59" s="12">
        <v>35.200000000000003</v>
      </c>
      <c r="W59" s="12">
        <v>40.1</v>
      </c>
      <c r="X59" s="12">
        <v>44.7</v>
      </c>
      <c r="Y59" s="12">
        <v>17.100000000000001</v>
      </c>
      <c r="Z59" s="12">
        <v>36.200000000000003</v>
      </c>
      <c r="AA59" s="12">
        <v>20.6</v>
      </c>
      <c r="AB59" s="12">
        <v>8.3000000000000007</v>
      </c>
      <c r="AC59" s="12">
        <v>31.2</v>
      </c>
      <c r="AD59" s="12">
        <v>39.4</v>
      </c>
      <c r="AE59" s="12">
        <v>22.7</v>
      </c>
      <c r="AF59" s="12">
        <v>34.4</v>
      </c>
      <c r="AG59" s="12">
        <v>19.3</v>
      </c>
      <c r="AH59" s="12"/>
      <c r="AI59" s="12"/>
      <c r="AJ59" s="12"/>
      <c r="AK59" s="12"/>
      <c r="AL59" s="12"/>
      <c r="AM59" s="12"/>
      <c r="AN59" s="12"/>
      <c r="AO59" s="12"/>
    </row>
  </sheetData>
  <phoneticPr fontId="21" type="noConversion"/>
  <conditionalFormatting sqref="C6:AG6">
    <cfRule type="cellIs" dxfId="4532" priority="1" stopIfTrue="1" operator="greaterThan">
      <formula>300</formula>
    </cfRule>
    <cfRule type="cellIs" dxfId="4531" priority="2" stopIfTrue="1" operator="between">
      <formula>150</formula>
      <formula>250</formula>
    </cfRule>
    <cfRule type="cellIs" dxfId="453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14.2</v>
      </c>
      <c r="C3" s="12">
        <v>35.700000000000003</v>
      </c>
      <c r="D3" s="12">
        <v>30.9</v>
      </c>
      <c r="E3" s="12">
        <v>31</v>
      </c>
      <c r="F3" s="12">
        <v>29.3</v>
      </c>
      <c r="G3" s="12">
        <v>11.4</v>
      </c>
      <c r="H3" s="12">
        <v>25.9</v>
      </c>
      <c r="I3" s="12">
        <v>26.8</v>
      </c>
      <c r="J3" s="12">
        <v>15.6</v>
      </c>
      <c r="K3" s="12">
        <v>21.7</v>
      </c>
      <c r="L3" s="12">
        <v>10.5</v>
      </c>
      <c r="M3" s="12">
        <v>9.8000000000000007</v>
      </c>
      <c r="N3" s="12">
        <v>31.3</v>
      </c>
      <c r="O3" s="12">
        <v>19.600000000000001</v>
      </c>
      <c r="P3" s="12">
        <v>6.7</v>
      </c>
      <c r="Q3" s="12">
        <v>35.5</v>
      </c>
      <c r="R3" s="12">
        <v>28.4</v>
      </c>
      <c r="S3" s="12">
        <v>30.9</v>
      </c>
      <c r="T3" s="12">
        <v>27.6</v>
      </c>
      <c r="U3" s="12">
        <v>32.299999999999997</v>
      </c>
      <c r="V3" s="12">
        <v>25.2</v>
      </c>
      <c r="W3" s="12">
        <v>14.5</v>
      </c>
      <c r="X3" s="12">
        <v>26.2</v>
      </c>
      <c r="Y3" s="12">
        <v>9.6999999999999993</v>
      </c>
      <c r="Z3" s="12">
        <v>27.8</v>
      </c>
      <c r="AA3" s="12">
        <v>3.8</v>
      </c>
      <c r="AB3" s="12">
        <v>8</v>
      </c>
      <c r="AC3" s="12">
        <v>24.6</v>
      </c>
      <c r="AD3" s="12">
        <v>25.6</v>
      </c>
      <c r="AE3" s="12">
        <v>24.8</v>
      </c>
      <c r="AF3" s="12">
        <v>25.5</v>
      </c>
      <c r="AG3" s="12"/>
      <c r="AH3" s="12"/>
      <c r="AI3" s="12"/>
    </row>
    <row r="4" spans="1:40" s="6" customFormat="1" x14ac:dyDescent="0.25">
      <c r="A4" s="13" t="s">
        <v>4</v>
      </c>
      <c r="B4" s="6">
        <f t="shared" ref="B4:G4" si="0">SUM(B54:B57)</f>
        <v>49.8</v>
      </c>
      <c r="C4" s="6">
        <f t="shared" si="0"/>
        <v>125.30000000000001</v>
      </c>
      <c r="D4" s="6">
        <f t="shared" si="0"/>
        <v>97.500000000000014</v>
      </c>
      <c r="E4" s="6">
        <f t="shared" si="0"/>
        <v>126.30000000000001</v>
      </c>
      <c r="F4" s="6">
        <f t="shared" si="0"/>
        <v>117.5</v>
      </c>
      <c r="G4" s="6">
        <f t="shared" si="0"/>
        <v>33.499999999999993</v>
      </c>
      <c r="H4" s="6">
        <f t="shared" ref="H4:M4" si="1">SUM(H54:H57)</f>
        <v>37.899999999999991</v>
      </c>
      <c r="I4" s="6">
        <f t="shared" si="1"/>
        <v>57.900000000000006</v>
      </c>
      <c r="J4" s="6">
        <f t="shared" si="1"/>
        <v>47</v>
      </c>
      <c r="K4" s="6">
        <f t="shared" si="1"/>
        <v>56.3</v>
      </c>
      <c r="L4" s="6">
        <f t="shared" si="1"/>
        <v>35.199999999999996</v>
      </c>
      <c r="M4" s="6">
        <f t="shared" si="1"/>
        <v>28.599999999999998</v>
      </c>
      <c r="N4" s="6">
        <f t="shared" ref="N4:S4" si="2">SUM(N54:N57)</f>
        <v>110.80000000000001</v>
      </c>
      <c r="O4" s="6">
        <f t="shared" si="2"/>
        <v>61.899999999999991</v>
      </c>
      <c r="P4" s="6">
        <f t="shared" si="2"/>
        <v>31.799999999999997</v>
      </c>
      <c r="Q4" s="6">
        <f t="shared" si="2"/>
        <v>102.89999999999999</v>
      </c>
      <c r="R4" s="6">
        <f t="shared" si="2"/>
        <v>66</v>
      </c>
      <c r="S4" s="6">
        <f t="shared" si="2"/>
        <v>87.8</v>
      </c>
      <c r="T4" s="6">
        <f t="shared" ref="T4:Y4" si="3">SUM(T54:T57)</f>
        <v>57.7</v>
      </c>
      <c r="U4" s="6">
        <f t="shared" si="3"/>
        <v>92.300000000000011</v>
      </c>
      <c r="V4" s="6">
        <f t="shared" si="3"/>
        <v>102.7</v>
      </c>
      <c r="W4" s="6">
        <f t="shared" si="3"/>
        <v>38.700000000000003</v>
      </c>
      <c r="X4" s="6">
        <f t="shared" si="3"/>
        <v>70.399999999999991</v>
      </c>
      <c r="Y4" s="6">
        <f t="shared" si="3"/>
        <v>36.799999999999997</v>
      </c>
      <c r="Z4" s="6">
        <f t="shared" ref="Z4:AE4" si="4">SUM(Z54:Z57)</f>
        <v>64.2</v>
      </c>
      <c r="AA4" s="6">
        <f t="shared" si="4"/>
        <v>13.4</v>
      </c>
      <c r="AB4" s="6">
        <f t="shared" si="4"/>
        <v>28.3</v>
      </c>
      <c r="AC4" s="6">
        <f t="shared" si="4"/>
        <v>84.9</v>
      </c>
      <c r="AD4" s="6">
        <f t="shared" si="4"/>
        <v>60.2</v>
      </c>
      <c r="AE4" s="6">
        <f t="shared" si="4"/>
        <v>81.900000000000006</v>
      </c>
      <c r="AF4" s="6">
        <f>SUM(AF54:AF57)</f>
        <v>76.699999999999989</v>
      </c>
      <c r="AI4" s="9">
        <f>SUM(C4:AG4)</f>
        <v>2032.4000000000003</v>
      </c>
      <c r="AJ4" s="14">
        <f>AVERAGE(C4:AG4)</f>
        <v>67.746666666666684</v>
      </c>
      <c r="AK4" s="15"/>
    </row>
    <row r="5" spans="1:40" x14ac:dyDescent="0.25">
      <c r="A5" s="11" t="s">
        <v>29</v>
      </c>
      <c r="B5" s="10">
        <f t="shared" ref="B5:H5" si="5">$B53+B6</f>
        <v>197172</v>
      </c>
      <c r="C5" s="10">
        <f t="shared" si="5"/>
        <v>197297</v>
      </c>
      <c r="D5" s="10">
        <f t="shared" si="5"/>
        <v>197395</v>
      </c>
      <c r="E5" s="10">
        <f t="shared" si="5"/>
        <v>197521</v>
      </c>
      <c r="F5" s="10">
        <f t="shared" si="5"/>
        <v>197639</v>
      </c>
      <c r="G5" s="10">
        <f t="shared" si="5"/>
        <v>197673</v>
      </c>
      <c r="H5" s="10">
        <f t="shared" si="5"/>
        <v>197711</v>
      </c>
      <c r="I5" s="10">
        <f t="shared" ref="I5:O5" si="6">$B53+I6</f>
        <v>197769</v>
      </c>
      <c r="J5" s="10">
        <f t="shared" si="6"/>
        <v>197816</v>
      </c>
      <c r="K5" s="10">
        <f t="shared" si="6"/>
        <v>197873</v>
      </c>
      <c r="L5" s="10">
        <f t="shared" si="6"/>
        <v>197907</v>
      </c>
      <c r="M5" s="10">
        <f t="shared" si="6"/>
        <v>197936</v>
      </c>
      <c r="N5" s="10">
        <f t="shared" si="6"/>
        <v>198048</v>
      </c>
      <c r="O5" s="10">
        <f t="shared" si="6"/>
        <v>198109</v>
      </c>
      <c r="P5" s="10">
        <f t="shared" ref="P5:V5" si="7">$B53+P6</f>
        <v>198141</v>
      </c>
      <c r="Q5" s="10">
        <f t="shared" si="7"/>
        <v>198245</v>
      </c>
      <c r="R5" s="10">
        <f t="shared" si="7"/>
        <v>198311</v>
      </c>
      <c r="S5" s="10">
        <f t="shared" si="7"/>
        <v>198398</v>
      </c>
      <c r="T5" s="10">
        <f t="shared" si="7"/>
        <v>198456</v>
      </c>
      <c r="U5" s="10">
        <f t="shared" si="7"/>
        <v>198550</v>
      </c>
      <c r="V5" s="10">
        <f t="shared" si="7"/>
        <v>198651</v>
      </c>
      <c r="W5" s="10">
        <f t="shared" ref="W5:AC5" si="8">$B53+W6</f>
        <v>198690</v>
      </c>
      <c r="X5" s="10">
        <f t="shared" si="8"/>
        <v>198761</v>
      </c>
      <c r="Y5" s="10">
        <f t="shared" si="8"/>
        <v>198798</v>
      </c>
      <c r="Z5" s="10">
        <f t="shared" si="8"/>
        <v>198863</v>
      </c>
      <c r="AA5" s="10">
        <f t="shared" si="8"/>
        <v>198876</v>
      </c>
      <c r="AB5" s="10">
        <f t="shared" si="8"/>
        <v>198904</v>
      </c>
      <c r="AC5" s="10">
        <f t="shared" si="8"/>
        <v>198990</v>
      </c>
      <c r="AD5" s="10">
        <f>$B53+AD6</f>
        <v>199049</v>
      </c>
      <c r="AE5" s="10">
        <f>$B53+AE6</f>
        <v>199131</v>
      </c>
      <c r="AF5" s="10">
        <f>$B53+AF6</f>
        <v>199208</v>
      </c>
      <c r="AG5" s="10"/>
      <c r="AI5" s="10">
        <f>MAX(C5:AG5)-B5</f>
        <v>2036</v>
      </c>
    </row>
    <row r="6" spans="1:40" s="19" customFormat="1" x14ac:dyDescent="0.25">
      <c r="B6" s="24">
        <v>155497</v>
      </c>
      <c r="C6" s="24">
        <v>155622</v>
      </c>
      <c r="D6" s="19">
        <v>155720</v>
      </c>
      <c r="E6" s="10">
        <v>155846</v>
      </c>
      <c r="F6" s="24">
        <v>155964</v>
      </c>
      <c r="G6" s="24">
        <v>155998</v>
      </c>
      <c r="H6" s="24">
        <v>156036</v>
      </c>
      <c r="I6" s="24">
        <v>156094</v>
      </c>
      <c r="J6" s="24">
        <v>156141</v>
      </c>
      <c r="K6" s="24">
        <v>156198</v>
      </c>
      <c r="L6" s="24">
        <v>156232</v>
      </c>
      <c r="M6" s="24">
        <v>156261</v>
      </c>
      <c r="N6" s="24">
        <v>156373</v>
      </c>
      <c r="O6" s="24">
        <v>156434</v>
      </c>
      <c r="P6" s="24">
        <v>156466</v>
      </c>
      <c r="Q6" s="24">
        <v>156570</v>
      </c>
      <c r="R6" s="24">
        <v>156636</v>
      </c>
      <c r="S6" s="24">
        <v>156723</v>
      </c>
      <c r="T6" s="24">
        <v>156781</v>
      </c>
      <c r="U6" s="24">
        <v>156875</v>
      </c>
      <c r="V6" s="24">
        <v>156976</v>
      </c>
      <c r="W6" s="24">
        <v>157015</v>
      </c>
      <c r="X6" s="24">
        <v>157086</v>
      </c>
      <c r="Y6" s="24">
        <v>157123</v>
      </c>
      <c r="Z6" s="24">
        <v>157188</v>
      </c>
      <c r="AA6" s="24">
        <v>157201</v>
      </c>
      <c r="AB6" s="24">
        <v>157229</v>
      </c>
      <c r="AC6" s="24">
        <v>157315</v>
      </c>
      <c r="AD6" s="24">
        <v>157374</v>
      </c>
      <c r="AE6" s="24">
        <v>157456</v>
      </c>
      <c r="AF6" s="24">
        <v>157533</v>
      </c>
      <c r="AG6" s="24"/>
      <c r="AI6" s="10"/>
      <c r="AJ6" s="20"/>
    </row>
    <row r="7" spans="1:40" x14ac:dyDescent="0.25">
      <c r="A7" s="11" t="s">
        <v>27</v>
      </c>
      <c r="B7" s="10">
        <v>168836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>
        <f>SUM(AI54:AI56)+B53</f>
        <v>170626</v>
      </c>
      <c r="AG7" s="10"/>
      <c r="AI7" s="10">
        <f>MAX(C7:AG7)-B7</f>
        <v>1790</v>
      </c>
      <c r="AJ7" s="16"/>
    </row>
    <row r="8" spans="1:40" x14ac:dyDescent="0.25">
      <c r="A8" s="18" t="s">
        <v>37</v>
      </c>
      <c r="B8" s="10">
        <v>28336</v>
      </c>
      <c r="O8" s="10"/>
      <c r="AE8" s="10"/>
      <c r="AF8" s="10">
        <f>AI57</f>
        <v>28582</v>
      </c>
      <c r="AG8" s="10"/>
      <c r="AI8" s="10">
        <f>MAX(C8:AG8)-B8</f>
        <v>246</v>
      </c>
    </row>
    <row r="9" spans="1:40" x14ac:dyDescent="0.25">
      <c r="AI9" s="10"/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14.4</v>
      </c>
      <c r="C54" s="12">
        <v>39.6</v>
      </c>
      <c r="D54" s="12">
        <v>28.2</v>
      </c>
      <c r="E54" s="12">
        <v>38.700000000000003</v>
      </c>
      <c r="F54" s="12">
        <v>34.9</v>
      </c>
      <c r="G54" s="12">
        <v>9.6999999999999993</v>
      </c>
      <c r="H54" s="12">
        <v>11.2</v>
      </c>
      <c r="I54" s="12">
        <v>17.100000000000001</v>
      </c>
      <c r="J54" s="12">
        <v>13.6</v>
      </c>
      <c r="K54" s="12">
        <v>16.399999999999999</v>
      </c>
      <c r="L54" s="12">
        <v>10.199999999999999</v>
      </c>
      <c r="M54" s="12">
        <v>8.1999999999999993</v>
      </c>
      <c r="N54" s="12">
        <v>33.700000000000003</v>
      </c>
      <c r="O54" s="12">
        <v>17.7</v>
      </c>
      <c r="P54" s="12">
        <v>9.1999999999999993</v>
      </c>
      <c r="Q54" s="12">
        <v>31.4</v>
      </c>
      <c r="R54" s="12">
        <v>19.3</v>
      </c>
      <c r="S54" s="12">
        <v>27.4</v>
      </c>
      <c r="T54" s="12">
        <v>17</v>
      </c>
      <c r="U54" s="12">
        <v>29.3</v>
      </c>
      <c r="V54" s="12">
        <v>31.6</v>
      </c>
      <c r="W54" s="12">
        <v>11.3</v>
      </c>
      <c r="X54" s="12">
        <v>20.7</v>
      </c>
      <c r="Y54" s="12">
        <v>10.7</v>
      </c>
      <c r="Z54" s="12">
        <v>18.8</v>
      </c>
      <c r="AA54" s="12">
        <v>3.8</v>
      </c>
      <c r="AB54" s="12">
        <v>8.1</v>
      </c>
      <c r="AC54" s="12">
        <v>25.8</v>
      </c>
      <c r="AD54" s="12">
        <v>18.100000000000001</v>
      </c>
      <c r="AE54" s="12">
        <v>25.3</v>
      </c>
      <c r="AF54" s="12">
        <v>23.8</v>
      </c>
      <c r="AG54" s="12"/>
      <c r="AH54" s="12"/>
      <c r="AI54" s="10">
        <v>16856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14.4</v>
      </c>
      <c r="C55" s="12">
        <v>39.700000000000003</v>
      </c>
      <c r="D55" s="12">
        <v>28.5</v>
      </c>
      <c r="E55" s="12">
        <v>39.1</v>
      </c>
      <c r="F55" s="12">
        <v>35.4</v>
      </c>
      <c r="G55" s="12">
        <v>9.6</v>
      </c>
      <c r="H55" s="12">
        <v>11.1</v>
      </c>
      <c r="I55" s="12">
        <v>16.8</v>
      </c>
      <c r="J55" s="12">
        <v>13.5</v>
      </c>
      <c r="K55" s="12">
        <v>16.2</v>
      </c>
      <c r="L55" s="12">
        <v>10.1</v>
      </c>
      <c r="M55" s="12">
        <v>8.6999999999999993</v>
      </c>
      <c r="N55" s="12">
        <v>34.200000000000003</v>
      </c>
      <c r="O55" s="12">
        <v>17.7</v>
      </c>
      <c r="P55" s="12">
        <v>9.1</v>
      </c>
      <c r="Q55" s="12">
        <v>31.6</v>
      </c>
      <c r="R55" s="12">
        <v>19.3</v>
      </c>
      <c r="S55" s="12">
        <v>27.4</v>
      </c>
      <c r="T55" s="12">
        <v>17</v>
      </c>
      <c r="U55" s="12">
        <v>29.6</v>
      </c>
      <c r="V55" s="12">
        <v>32.4</v>
      </c>
      <c r="W55" s="12">
        <v>11.3</v>
      </c>
      <c r="X55" s="12">
        <v>20.9</v>
      </c>
      <c r="Y55" s="12">
        <v>10.7</v>
      </c>
      <c r="Z55" s="12">
        <v>18.899999999999999</v>
      </c>
      <c r="AA55" s="12">
        <v>3.8</v>
      </c>
      <c r="AB55" s="12">
        <v>8.1</v>
      </c>
      <c r="AC55" s="12">
        <v>26.1</v>
      </c>
      <c r="AD55" s="12">
        <v>18.5</v>
      </c>
      <c r="AE55" s="12">
        <v>25.6</v>
      </c>
      <c r="AF55" s="12">
        <v>24.2</v>
      </c>
      <c r="AG55" s="12"/>
      <c r="AH55" s="12"/>
      <c r="AI55" s="10">
        <v>57540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14</v>
      </c>
      <c r="C56" s="12">
        <v>33.4</v>
      </c>
      <c r="D56" s="12">
        <v>27.6</v>
      </c>
      <c r="E56" s="12">
        <v>34.5</v>
      </c>
      <c r="F56" s="12">
        <v>33</v>
      </c>
      <c r="G56" s="12">
        <v>9.4</v>
      </c>
      <c r="H56" s="12">
        <v>10.3</v>
      </c>
      <c r="I56" s="12">
        <v>16.100000000000001</v>
      </c>
      <c r="J56" s="12">
        <v>13.1</v>
      </c>
      <c r="K56" s="12">
        <v>16.100000000000001</v>
      </c>
      <c r="L56" s="12">
        <v>9.8000000000000007</v>
      </c>
      <c r="M56" s="12">
        <v>7.8</v>
      </c>
      <c r="N56" s="12">
        <v>30.2</v>
      </c>
      <c r="O56" s="12">
        <v>17.2</v>
      </c>
      <c r="P56" s="12">
        <v>8.9</v>
      </c>
      <c r="Q56" s="12">
        <v>28.1</v>
      </c>
      <c r="R56" s="12">
        <v>18.600000000000001</v>
      </c>
      <c r="S56" s="12">
        <v>23.5</v>
      </c>
      <c r="T56" s="12">
        <v>16.100000000000001</v>
      </c>
      <c r="U56" s="12">
        <v>24.4</v>
      </c>
      <c r="V56" s="12">
        <v>28.5</v>
      </c>
      <c r="W56" s="12">
        <v>10.8</v>
      </c>
      <c r="X56" s="12">
        <v>20.2</v>
      </c>
      <c r="Y56" s="12">
        <v>10.3</v>
      </c>
      <c r="Z56" s="12">
        <v>18</v>
      </c>
      <c r="AA56" s="12">
        <v>3.7</v>
      </c>
      <c r="AB56" s="12">
        <v>7.9</v>
      </c>
      <c r="AC56" s="12">
        <v>24.4</v>
      </c>
      <c r="AD56" s="12">
        <v>17.399999999999999</v>
      </c>
      <c r="AE56" s="12">
        <v>22</v>
      </c>
      <c r="AF56" s="12">
        <v>20.6</v>
      </c>
      <c r="AG56" s="12"/>
      <c r="AH56" s="12"/>
      <c r="AI56" s="10">
        <v>54555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7</v>
      </c>
      <c r="C57" s="12">
        <v>12.6</v>
      </c>
      <c r="D57" s="12">
        <v>13.2</v>
      </c>
      <c r="E57" s="12">
        <v>14</v>
      </c>
      <c r="F57" s="12">
        <v>14.2</v>
      </c>
      <c r="G57" s="12">
        <v>4.8</v>
      </c>
      <c r="H57" s="12">
        <v>5.3</v>
      </c>
      <c r="I57" s="12">
        <v>7.9</v>
      </c>
      <c r="J57" s="12">
        <v>6.8</v>
      </c>
      <c r="K57" s="12">
        <v>7.6</v>
      </c>
      <c r="L57" s="12">
        <v>5.0999999999999996</v>
      </c>
      <c r="M57" s="12">
        <v>3.9</v>
      </c>
      <c r="N57" s="12">
        <v>12.7</v>
      </c>
      <c r="O57" s="12">
        <v>9.3000000000000007</v>
      </c>
      <c r="P57" s="12">
        <v>4.5999999999999996</v>
      </c>
      <c r="Q57" s="12">
        <v>11.8</v>
      </c>
      <c r="R57" s="12">
        <v>8.8000000000000007</v>
      </c>
      <c r="S57" s="12">
        <v>9.5</v>
      </c>
      <c r="T57" s="12">
        <v>7.6</v>
      </c>
      <c r="U57" s="12">
        <v>9</v>
      </c>
      <c r="V57" s="12">
        <v>10.199999999999999</v>
      </c>
      <c r="W57" s="12">
        <v>5.3</v>
      </c>
      <c r="X57" s="12">
        <v>8.6</v>
      </c>
      <c r="Y57" s="12">
        <v>5.0999999999999996</v>
      </c>
      <c r="Z57" s="12">
        <v>8.5</v>
      </c>
      <c r="AA57" s="12">
        <v>2.1</v>
      </c>
      <c r="AB57" s="12">
        <v>4.2</v>
      </c>
      <c r="AC57" s="12">
        <v>8.6</v>
      </c>
      <c r="AD57" s="12">
        <v>6.2</v>
      </c>
      <c r="AE57" s="12">
        <v>9</v>
      </c>
      <c r="AF57" s="12">
        <v>8.1</v>
      </c>
      <c r="AG57" s="12"/>
      <c r="AH57" s="12"/>
      <c r="AI57" s="10">
        <v>28582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51" priority="1" stopIfTrue="1" operator="greaterThan">
      <formula>300</formula>
    </cfRule>
    <cfRule type="cellIs" dxfId="4450" priority="2" stopIfTrue="1" operator="between">
      <formula>150</formula>
      <formula>250</formula>
    </cfRule>
    <cfRule type="cellIs" dxfId="4449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25.5</v>
      </c>
      <c r="C3" s="12">
        <v>21.6</v>
      </c>
      <c r="D3" s="12">
        <v>21.5</v>
      </c>
      <c r="E3" s="12">
        <v>24.9</v>
      </c>
      <c r="F3" s="12">
        <v>20.8</v>
      </c>
      <c r="G3" s="12">
        <v>23.5</v>
      </c>
      <c r="H3" s="12">
        <v>20.9</v>
      </c>
      <c r="I3" s="12">
        <v>21.4</v>
      </c>
      <c r="J3" s="12">
        <v>23.5</v>
      </c>
      <c r="K3" s="12">
        <v>20.5</v>
      </c>
      <c r="L3" s="12">
        <v>21</v>
      </c>
      <c r="M3" s="12">
        <v>18.2</v>
      </c>
      <c r="N3" s="12">
        <v>21.2</v>
      </c>
      <c r="O3" s="12">
        <v>25.7</v>
      </c>
      <c r="P3" s="12">
        <v>20</v>
      </c>
      <c r="Q3" s="12">
        <v>20.5</v>
      </c>
      <c r="R3" s="12">
        <v>11.5</v>
      </c>
      <c r="S3" s="12">
        <v>10.8</v>
      </c>
      <c r="T3" s="12">
        <v>23.6</v>
      </c>
      <c r="U3" s="12">
        <v>6.8</v>
      </c>
      <c r="V3" s="12">
        <v>22.4</v>
      </c>
      <c r="W3" s="12">
        <v>11.9</v>
      </c>
      <c r="X3" s="12">
        <v>7.7</v>
      </c>
      <c r="Y3" s="12">
        <v>18.100000000000001</v>
      </c>
      <c r="Z3" s="12">
        <v>26.9</v>
      </c>
      <c r="AA3" s="12">
        <v>17</v>
      </c>
      <c r="AB3" s="12">
        <v>6.0049999999999999</v>
      </c>
      <c r="AC3" s="12">
        <v>24.7</v>
      </c>
      <c r="AD3" s="12">
        <v>20.6</v>
      </c>
      <c r="AE3" s="12">
        <v>20</v>
      </c>
      <c r="AF3" s="12">
        <v>8.3000000000000007</v>
      </c>
      <c r="AG3" s="12">
        <v>8.1999999999999993</v>
      </c>
      <c r="AH3" s="12"/>
      <c r="AI3" s="12"/>
    </row>
    <row r="4" spans="1:40" s="6" customFormat="1" x14ac:dyDescent="0.25">
      <c r="A4" s="13" t="s">
        <v>4</v>
      </c>
      <c r="B4" s="6">
        <f t="shared" ref="B4:G4" si="0">SUM(B54:B57)</f>
        <v>76.699999999999989</v>
      </c>
      <c r="C4" s="6">
        <f t="shared" si="0"/>
        <v>98.800000000000011</v>
      </c>
      <c r="D4" s="6">
        <f t="shared" si="0"/>
        <v>98.3</v>
      </c>
      <c r="E4" s="6">
        <f t="shared" si="0"/>
        <v>73.899999999999991</v>
      </c>
      <c r="F4" s="6">
        <f t="shared" si="0"/>
        <v>86.300000000000011</v>
      </c>
      <c r="G4" s="6">
        <f t="shared" si="0"/>
        <v>70.7</v>
      </c>
      <c r="H4" s="6">
        <f t="shared" ref="H4:M4" si="1">SUM(H54:H57)</f>
        <v>89.699999999999989</v>
      </c>
      <c r="I4" s="6">
        <f t="shared" si="1"/>
        <v>95.300000000000011</v>
      </c>
      <c r="J4" s="6">
        <f t="shared" si="1"/>
        <v>90.5</v>
      </c>
      <c r="K4" s="6">
        <f t="shared" si="1"/>
        <v>86.100000000000009</v>
      </c>
      <c r="L4" s="6">
        <f t="shared" si="1"/>
        <v>94.300000000000011</v>
      </c>
      <c r="M4" s="6">
        <f t="shared" si="1"/>
        <v>43.6</v>
      </c>
      <c r="N4" s="6">
        <f t="shared" ref="N4:S4" si="2">SUM(N54:N57)</f>
        <v>88.1</v>
      </c>
      <c r="O4" s="6">
        <f t="shared" si="2"/>
        <v>70.3</v>
      </c>
      <c r="P4" s="6">
        <f t="shared" si="2"/>
        <v>88.9</v>
      </c>
      <c r="Q4" s="6">
        <f t="shared" si="2"/>
        <v>77.400000000000006</v>
      </c>
      <c r="R4" s="6">
        <f t="shared" si="2"/>
        <v>30.299999999999997</v>
      </c>
      <c r="S4" s="6">
        <f t="shared" si="2"/>
        <v>37</v>
      </c>
      <c r="T4" s="6">
        <f t="shared" ref="T4:Y4" si="3">SUM(T54:T57)</f>
        <v>79.600000000000009</v>
      </c>
      <c r="U4" s="6">
        <f t="shared" si="3"/>
        <v>12.7</v>
      </c>
      <c r="V4" s="6">
        <f t="shared" si="3"/>
        <v>48.2</v>
      </c>
      <c r="W4" s="6">
        <f t="shared" si="3"/>
        <v>30.099999999999994</v>
      </c>
      <c r="X4" s="6">
        <f t="shared" si="3"/>
        <v>28.499999999999996</v>
      </c>
      <c r="Y4" s="6">
        <f t="shared" si="3"/>
        <v>83</v>
      </c>
      <c r="Z4" s="6">
        <f t="shared" ref="Z4:AE4" si="4">SUM(Z54:Z57)</f>
        <v>57.399999999999991</v>
      </c>
      <c r="AA4" s="6">
        <f t="shared" si="4"/>
        <v>47.3</v>
      </c>
      <c r="AB4" s="6">
        <f t="shared" si="4"/>
        <v>77.7</v>
      </c>
      <c r="AC4" s="6">
        <f t="shared" si="4"/>
        <v>83.7</v>
      </c>
      <c r="AD4" s="6">
        <f t="shared" si="4"/>
        <v>91.3</v>
      </c>
      <c r="AE4" s="6">
        <f t="shared" si="4"/>
        <v>88.3</v>
      </c>
      <c r="AF4" s="6">
        <f>SUM(AF54:AF57)</f>
        <v>28.8</v>
      </c>
      <c r="AG4" s="6">
        <f>SUM(AG54:AG57)</f>
        <v>31.1</v>
      </c>
      <c r="AI4" s="9">
        <f>SUM(C4:AG4)</f>
        <v>2107.2000000000003</v>
      </c>
      <c r="AJ4" s="14">
        <f>AVERAGE(C4:AG4)</f>
        <v>67.974193548387106</v>
      </c>
      <c r="AK4" s="15"/>
    </row>
    <row r="5" spans="1:40" x14ac:dyDescent="0.25">
      <c r="A5" s="11" t="s">
        <v>29</v>
      </c>
      <c r="B5" s="10">
        <f t="shared" ref="B5:H5" si="5">$B53+B6</f>
        <v>199208</v>
      </c>
      <c r="C5" s="10">
        <f t="shared" si="5"/>
        <v>199308</v>
      </c>
      <c r="D5" s="10">
        <f t="shared" si="5"/>
        <v>199406</v>
      </c>
      <c r="E5" s="10">
        <f t="shared" si="5"/>
        <v>199481</v>
      </c>
      <c r="F5" s="10">
        <f t="shared" si="5"/>
        <v>199567</v>
      </c>
      <c r="G5" s="10">
        <f t="shared" si="5"/>
        <v>199638</v>
      </c>
      <c r="H5" s="10">
        <f t="shared" si="5"/>
        <v>199728</v>
      </c>
      <c r="I5" s="10">
        <f t="shared" ref="I5:O5" si="6">$B53+I6</f>
        <v>199823</v>
      </c>
      <c r="J5" s="10">
        <f t="shared" si="6"/>
        <v>199914</v>
      </c>
      <c r="K5" s="10">
        <f t="shared" si="6"/>
        <v>200009</v>
      </c>
      <c r="L5" s="10">
        <f t="shared" si="6"/>
        <v>200094</v>
      </c>
      <c r="M5" s="10">
        <f t="shared" si="6"/>
        <v>200139</v>
      </c>
      <c r="N5" s="10">
        <f t="shared" si="6"/>
        <v>200227</v>
      </c>
      <c r="O5" s="10">
        <f t="shared" si="6"/>
        <v>200298</v>
      </c>
      <c r="P5" s="10">
        <f t="shared" ref="P5:V5" si="7">$B53+P6</f>
        <v>200387</v>
      </c>
      <c r="Q5" s="10">
        <f t="shared" si="7"/>
        <v>200464</v>
      </c>
      <c r="R5" s="10">
        <f t="shared" si="7"/>
        <v>200495</v>
      </c>
      <c r="S5" s="10">
        <f t="shared" si="7"/>
        <v>200531</v>
      </c>
      <c r="T5" s="10">
        <f t="shared" si="7"/>
        <v>200611</v>
      </c>
      <c r="U5" s="10">
        <f t="shared" si="7"/>
        <v>200624</v>
      </c>
      <c r="V5" s="10">
        <f t="shared" si="7"/>
        <v>200673</v>
      </c>
      <c r="W5" s="10">
        <f t="shared" ref="W5:AC5" si="8">$B53+W6</f>
        <v>200702</v>
      </c>
      <c r="X5" s="10">
        <f t="shared" si="8"/>
        <v>200731</v>
      </c>
      <c r="Y5" s="10">
        <f t="shared" si="8"/>
        <v>200815</v>
      </c>
      <c r="Z5" s="10">
        <f t="shared" si="8"/>
        <v>200872</v>
      </c>
      <c r="AA5" s="10">
        <f t="shared" si="8"/>
        <v>200919</v>
      </c>
      <c r="AB5" s="10">
        <f t="shared" si="8"/>
        <v>200997</v>
      </c>
      <c r="AC5" s="10">
        <f t="shared" si="8"/>
        <v>201080</v>
      </c>
      <c r="AD5" s="10">
        <f>$B53+AD6</f>
        <v>201173</v>
      </c>
      <c r="AE5" s="10">
        <f>$B53+AE6</f>
        <v>201262</v>
      </c>
      <c r="AF5" s="10">
        <f>$B53+AF6</f>
        <v>201291</v>
      </c>
      <c r="AG5" s="10">
        <f>$B53+AG6</f>
        <v>201322</v>
      </c>
      <c r="AI5" s="10">
        <f>MAX(C5:AG5)-B5</f>
        <v>2114</v>
      </c>
    </row>
    <row r="6" spans="1:40" s="19" customFormat="1" x14ac:dyDescent="0.25">
      <c r="B6" s="24">
        <v>157533</v>
      </c>
      <c r="C6" s="24">
        <v>157633</v>
      </c>
      <c r="D6" s="19">
        <v>157731</v>
      </c>
      <c r="E6" s="10">
        <v>157806</v>
      </c>
      <c r="F6" s="24">
        <v>157892</v>
      </c>
      <c r="G6" s="24">
        <v>157963</v>
      </c>
      <c r="H6" s="24">
        <v>158053</v>
      </c>
      <c r="I6" s="24">
        <v>158148</v>
      </c>
      <c r="J6" s="24">
        <v>158239</v>
      </c>
      <c r="K6" s="24">
        <v>158334</v>
      </c>
      <c r="L6" s="24">
        <v>158419</v>
      </c>
      <c r="M6" s="24">
        <v>158464</v>
      </c>
      <c r="N6" s="24">
        <v>158552</v>
      </c>
      <c r="O6" s="24">
        <v>158623</v>
      </c>
      <c r="P6" s="24">
        <v>158712</v>
      </c>
      <c r="Q6" s="24">
        <v>158789</v>
      </c>
      <c r="R6" s="24">
        <v>158820</v>
      </c>
      <c r="S6" s="24">
        <v>158856</v>
      </c>
      <c r="T6" s="24">
        <v>158936</v>
      </c>
      <c r="U6" s="24">
        <v>158949</v>
      </c>
      <c r="V6" s="24">
        <v>158998</v>
      </c>
      <c r="W6" s="24">
        <v>159027</v>
      </c>
      <c r="X6" s="24">
        <v>159056</v>
      </c>
      <c r="Y6" s="24">
        <v>159140</v>
      </c>
      <c r="Z6" s="24">
        <v>159197</v>
      </c>
      <c r="AA6" s="24">
        <v>159244</v>
      </c>
      <c r="AB6" s="24">
        <v>159322</v>
      </c>
      <c r="AC6" s="24">
        <v>159405</v>
      </c>
      <c r="AD6" s="24">
        <v>159498</v>
      </c>
      <c r="AE6" s="24">
        <v>159587</v>
      </c>
      <c r="AF6" s="24">
        <v>159616</v>
      </c>
      <c r="AG6" s="24">
        <v>159647</v>
      </c>
      <c r="AI6" s="10"/>
      <c r="AJ6" s="20"/>
    </row>
    <row r="7" spans="1:40" x14ac:dyDescent="0.25">
      <c r="A7" s="11" t="s">
        <v>27</v>
      </c>
      <c r="B7" s="10">
        <v>170626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172540</v>
      </c>
      <c r="AI7" s="10">
        <f>MAX(C7:AG7)-B7</f>
        <v>1914</v>
      </c>
      <c r="AJ7" s="16"/>
    </row>
    <row r="8" spans="1:40" x14ac:dyDescent="0.25">
      <c r="A8" s="18" t="s">
        <v>37</v>
      </c>
      <c r="B8" s="10">
        <v>28582</v>
      </c>
      <c r="O8" s="10"/>
      <c r="AE8" s="10"/>
      <c r="AF8" s="10"/>
      <c r="AG8" s="10">
        <f>AI57</f>
        <v>28782</v>
      </c>
      <c r="AI8" s="10">
        <f>MAX(C8:AG8)-B8</f>
        <v>200</v>
      </c>
    </row>
    <row r="9" spans="1:40" x14ac:dyDescent="0.25">
      <c r="AI9" s="10"/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23.8</v>
      </c>
      <c r="C54" s="12">
        <v>31</v>
      </c>
      <c r="D54" s="12">
        <v>30.8</v>
      </c>
      <c r="E54" s="12">
        <v>22.4</v>
      </c>
      <c r="F54" s="12">
        <v>26.9</v>
      </c>
      <c r="G54" s="12">
        <v>21.4</v>
      </c>
      <c r="H54" s="12">
        <v>28</v>
      </c>
      <c r="I54" s="12">
        <v>30.1</v>
      </c>
      <c r="J54" s="12">
        <v>28.3</v>
      </c>
      <c r="K54" s="12">
        <v>26.6</v>
      </c>
      <c r="L54" s="12">
        <v>29.6</v>
      </c>
      <c r="M54" s="12">
        <v>12.9</v>
      </c>
      <c r="N54" s="12">
        <v>27.5</v>
      </c>
      <c r="O54" s="12">
        <v>21.2</v>
      </c>
      <c r="P54" s="12">
        <v>27.9</v>
      </c>
      <c r="Q54" s="12">
        <v>24.2</v>
      </c>
      <c r="R54" s="12">
        <v>8.6999999999999993</v>
      </c>
      <c r="S54" s="12">
        <v>10.7</v>
      </c>
      <c r="T54" s="12">
        <v>24.6</v>
      </c>
      <c r="U54" s="12">
        <v>3.9</v>
      </c>
      <c r="V54" s="12">
        <v>14.5</v>
      </c>
      <c r="W54" s="12">
        <v>8.6999999999999993</v>
      </c>
      <c r="X54" s="12">
        <v>8.1999999999999993</v>
      </c>
      <c r="Y54" s="12">
        <v>25.6</v>
      </c>
      <c r="Z54" s="12">
        <v>17</v>
      </c>
      <c r="AA54" s="12">
        <v>14</v>
      </c>
      <c r="AB54" s="12">
        <v>24.1</v>
      </c>
      <c r="AC54" s="12">
        <v>25.9</v>
      </c>
      <c r="AD54" s="12">
        <v>28.7</v>
      </c>
      <c r="AE54" s="12">
        <v>27.5</v>
      </c>
      <c r="AF54" s="12">
        <v>8.3000000000000007</v>
      </c>
      <c r="AG54" s="12">
        <v>8.9</v>
      </c>
      <c r="AH54" s="12"/>
      <c r="AI54" s="10">
        <v>17506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24.2</v>
      </c>
      <c r="C55" s="12">
        <v>32.1</v>
      </c>
      <c r="D55" s="12">
        <v>31.8</v>
      </c>
      <c r="E55" s="12">
        <v>22.7</v>
      </c>
      <c r="F55" s="12">
        <v>27.6</v>
      </c>
      <c r="G55" s="12">
        <v>21.9</v>
      </c>
      <c r="H55" s="12">
        <v>28.8</v>
      </c>
      <c r="I55" s="12">
        <v>31.1</v>
      </c>
      <c r="J55" s="12">
        <v>29.3</v>
      </c>
      <c r="K55" s="12">
        <v>27.3</v>
      </c>
      <c r="L55" s="12">
        <v>30.9</v>
      </c>
      <c r="M55" s="12">
        <v>13.3</v>
      </c>
      <c r="N55" s="12">
        <v>28.5</v>
      </c>
      <c r="O55" s="12">
        <v>21.7</v>
      </c>
      <c r="P55" s="12">
        <v>29</v>
      </c>
      <c r="Q55" s="12">
        <v>24.7</v>
      </c>
      <c r="R55" s="12">
        <v>8.6</v>
      </c>
      <c r="S55" s="12">
        <v>10.6</v>
      </c>
      <c r="T55" s="12">
        <v>25.1</v>
      </c>
      <c r="U55" s="12">
        <v>3.2</v>
      </c>
      <c r="V55" s="12">
        <v>13.9</v>
      </c>
      <c r="W55" s="12">
        <v>8.6</v>
      </c>
      <c r="X55" s="12">
        <v>8.1999999999999993</v>
      </c>
      <c r="Y55" s="12">
        <v>26.4</v>
      </c>
      <c r="Z55" s="12">
        <v>17.3</v>
      </c>
      <c r="AA55" s="12">
        <v>14.1</v>
      </c>
      <c r="AB55" s="12">
        <v>25</v>
      </c>
      <c r="AC55" s="12">
        <v>26.9</v>
      </c>
      <c r="AD55" s="12">
        <v>30</v>
      </c>
      <c r="AE55" s="12">
        <v>28.4</v>
      </c>
      <c r="AF55" s="12">
        <v>8.3000000000000007</v>
      </c>
      <c r="AG55" s="12">
        <v>8.9</v>
      </c>
      <c r="AH55" s="12"/>
      <c r="AI55" s="10">
        <v>58206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20.6</v>
      </c>
      <c r="C56" s="12">
        <v>27.8</v>
      </c>
      <c r="D56" s="12">
        <v>27.9</v>
      </c>
      <c r="E56" s="12">
        <v>20.3</v>
      </c>
      <c r="F56" s="12">
        <v>23.9</v>
      </c>
      <c r="G56" s="12">
        <v>19.100000000000001</v>
      </c>
      <c r="H56" s="12">
        <v>25.9</v>
      </c>
      <c r="I56" s="12">
        <v>27.2</v>
      </c>
      <c r="J56" s="12">
        <v>25.4</v>
      </c>
      <c r="K56" s="12">
        <v>24.4</v>
      </c>
      <c r="L56" s="12">
        <v>26.9</v>
      </c>
      <c r="M56" s="12">
        <v>11.9</v>
      </c>
      <c r="N56" s="12">
        <v>25.3</v>
      </c>
      <c r="O56" s="12">
        <v>20.5</v>
      </c>
      <c r="P56" s="12">
        <v>25.6</v>
      </c>
      <c r="Q56" s="12">
        <v>21.3</v>
      </c>
      <c r="R56" s="12">
        <v>8.4</v>
      </c>
      <c r="S56" s="12">
        <v>10.3</v>
      </c>
      <c r="T56" s="12">
        <v>22.5</v>
      </c>
      <c r="U56" s="12">
        <v>3.9</v>
      </c>
      <c r="V56" s="12">
        <v>13.6</v>
      </c>
      <c r="W56" s="12">
        <v>8.4</v>
      </c>
      <c r="X56" s="12">
        <v>7.9</v>
      </c>
      <c r="Y56" s="12">
        <v>23.6</v>
      </c>
      <c r="Z56" s="12">
        <v>16.8</v>
      </c>
      <c r="AA56" s="12">
        <v>13.7</v>
      </c>
      <c r="AB56" s="12">
        <v>22.7</v>
      </c>
      <c r="AC56" s="12">
        <v>23.2</v>
      </c>
      <c r="AD56" s="12">
        <v>26</v>
      </c>
      <c r="AE56" s="12">
        <v>25.2</v>
      </c>
      <c r="AF56" s="12">
        <v>8</v>
      </c>
      <c r="AG56" s="12">
        <v>8.6999999999999993</v>
      </c>
      <c r="AH56" s="12"/>
      <c r="AI56" s="10">
        <v>55153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8.1</v>
      </c>
      <c r="C57" s="12">
        <v>7.9</v>
      </c>
      <c r="D57" s="12">
        <v>7.8</v>
      </c>
      <c r="E57" s="12">
        <v>8.5</v>
      </c>
      <c r="F57" s="12">
        <v>7.9</v>
      </c>
      <c r="G57" s="12">
        <v>8.3000000000000007</v>
      </c>
      <c r="H57" s="12">
        <v>7</v>
      </c>
      <c r="I57" s="12">
        <v>6.9</v>
      </c>
      <c r="J57" s="12">
        <v>7.5</v>
      </c>
      <c r="K57" s="12">
        <v>7.8</v>
      </c>
      <c r="L57" s="12">
        <v>6.9</v>
      </c>
      <c r="M57" s="12">
        <v>5.5</v>
      </c>
      <c r="N57" s="12">
        <v>6.8</v>
      </c>
      <c r="O57" s="12">
        <v>6.9</v>
      </c>
      <c r="P57" s="12">
        <v>6.4</v>
      </c>
      <c r="Q57" s="12">
        <v>7.2</v>
      </c>
      <c r="R57" s="12">
        <v>4.5999999999999996</v>
      </c>
      <c r="S57" s="12">
        <v>5.4</v>
      </c>
      <c r="T57" s="12">
        <v>7.4</v>
      </c>
      <c r="U57" s="12">
        <v>1.7</v>
      </c>
      <c r="V57" s="12">
        <v>6.2</v>
      </c>
      <c r="W57" s="12">
        <v>4.4000000000000004</v>
      </c>
      <c r="X57" s="12">
        <v>4.2</v>
      </c>
      <c r="Y57" s="12">
        <v>7.4</v>
      </c>
      <c r="Z57" s="12">
        <v>6.3</v>
      </c>
      <c r="AA57" s="12">
        <v>5.5</v>
      </c>
      <c r="AB57" s="12">
        <v>5.9</v>
      </c>
      <c r="AC57" s="12">
        <v>7.7</v>
      </c>
      <c r="AD57" s="12">
        <v>6.6</v>
      </c>
      <c r="AE57" s="12">
        <v>7.2</v>
      </c>
      <c r="AF57" s="12">
        <v>4.2</v>
      </c>
      <c r="AG57" s="12">
        <v>4.5999999999999996</v>
      </c>
      <c r="AH57" s="12"/>
      <c r="AI57" s="10">
        <v>28782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48" priority="1" stopIfTrue="1" operator="greaterThan">
      <formula>300</formula>
    </cfRule>
    <cfRule type="cellIs" dxfId="4447" priority="2" stopIfTrue="1" operator="between">
      <formula>150</formula>
      <formula>250</formula>
    </cfRule>
    <cfRule type="cellIs" dxfId="444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topLeftCell="D1" workbookViewId="0">
      <selection activeCell="AD34" sqref="AD34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8.1999999999999993</v>
      </c>
      <c r="C3" s="12"/>
      <c r="D3" s="12">
        <v>23.8</v>
      </c>
      <c r="E3" s="12">
        <v>18.600000000000001</v>
      </c>
      <c r="F3" s="12">
        <v>9.4</v>
      </c>
      <c r="G3" s="12">
        <v>1.5</v>
      </c>
      <c r="H3" s="12">
        <v>1.8</v>
      </c>
      <c r="I3" s="12">
        <v>2.7</v>
      </c>
      <c r="J3" s="12">
        <v>1.3</v>
      </c>
      <c r="K3" s="12">
        <v>1</v>
      </c>
      <c r="L3" s="12">
        <v>0.5</v>
      </c>
      <c r="M3" s="12">
        <v>1.6</v>
      </c>
      <c r="N3" s="12">
        <v>3.4</v>
      </c>
      <c r="O3" s="12">
        <v>12.1</v>
      </c>
      <c r="P3" s="12">
        <v>0.5</v>
      </c>
      <c r="Q3" s="12">
        <v>1.4</v>
      </c>
      <c r="R3" s="12">
        <v>1.4</v>
      </c>
      <c r="S3" s="12">
        <v>0.9</v>
      </c>
      <c r="T3" s="12">
        <v>1.2</v>
      </c>
      <c r="U3" s="12">
        <v>1.3</v>
      </c>
      <c r="V3" s="12">
        <v>0.6</v>
      </c>
      <c r="W3" s="12">
        <v>1.2</v>
      </c>
      <c r="X3" s="12">
        <v>2.4</v>
      </c>
      <c r="Y3" s="12">
        <v>1.8</v>
      </c>
      <c r="Z3" s="12">
        <v>2.8</v>
      </c>
      <c r="AA3" s="12">
        <v>1.1000000000000001</v>
      </c>
      <c r="AB3" s="12">
        <v>2.1</v>
      </c>
      <c r="AC3" s="12">
        <v>3.1</v>
      </c>
      <c r="AD3" s="12">
        <v>4.9000000000000004</v>
      </c>
      <c r="AE3" s="12">
        <v>14.1</v>
      </c>
      <c r="AF3" s="12">
        <v>9.3000000000000007</v>
      </c>
      <c r="AG3" s="12">
        <v>9.4</v>
      </c>
      <c r="AH3" s="12"/>
      <c r="AI3" s="12"/>
    </row>
    <row r="4" spans="1:40" s="6" customFormat="1" x14ac:dyDescent="0.25">
      <c r="A4" s="13" t="s">
        <v>4</v>
      </c>
      <c r="B4" s="6">
        <v>31.1</v>
      </c>
      <c r="C4" s="9">
        <f>C6-B6</f>
        <v>77.200000000011642</v>
      </c>
      <c r="D4" s="6">
        <f t="shared" ref="D4:I4" si="0">SUM(D54:D57)</f>
        <v>59.800000000000004</v>
      </c>
      <c r="E4" s="6">
        <f t="shared" si="0"/>
        <v>46</v>
      </c>
      <c r="F4" s="6">
        <f t="shared" si="0"/>
        <v>29.7</v>
      </c>
      <c r="G4" s="6">
        <f t="shared" si="0"/>
        <v>5.1999999999999993</v>
      </c>
      <c r="H4" s="6">
        <f t="shared" si="0"/>
        <v>8.4</v>
      </c>
      <c r="I4" s="6">
        <f t="shared" si="0"/>
        <v>6.9</v>
      </c>
      <c r="J4" s="6">
        <f t="shared" ref="J4:O4" si="1">SUM(J54:J57)</f>
        <v>3.7</v>
      </c>
      <c r="K4" s="6">
        <f t="shared" si="1"/>
        <v>4.4999999999999991</v>
      </c>
      <c r="L4" s="6">
        <f t="shared" si="1"/>
        <v>2.5</v>
      </c>
      <c r="M4" s="6">
        <f t="shared" si="1"/>
        <v>2.6</v>
      </c>
      <c r="N4" s="6">
        <f t="shared" si="1"/>
        <v>13.3</v>
      </c>
      <c r="O4" s="6">
        <f t="shared" si="1"/>
        <v>15.7</v>
      </c>
      <c r="P4" s="6">
        <f t="shared" ref="P4:U4" si="2">SUM(P54:P57)</f>
        <v>2.0999999999999996</v>
      </c>
      <c r="Q4" s="6">
        <f t="shared" si="2"/>
        <v>3.1999999999999997</v>
      </c>
      <c r="R4" s="6">
        <f t="shared" si="2"/>
        <v>3.4</v>
      </c>
      <c r="S4" s="6">
        <f t="shared" si="2"/>
        <v>3.6</v>
      </c>
      <c r="T4" s="6">
        <f t="shared" si="2"/>
        <v>2.8000000000000003</v>
      </c>
      <c r="U4" s="6">
        <f t="shared" si="2"/>
        <v>4.5999999999999996</v>
      </c>
      <c r="V4" s="6">
        <f t="shared" ref="V4:AA4" si="3">SUM(V54:V57)</f>
        <v>3.5999999999999996</v>
      </c>
      <c r="W4" s="6">
        <f t="shared" si="3"/>
        <v>4.9000000000000004</v>
      </c>
      <c r="X4" s="6">
        <f t="shared" si="3"/>
        <v>6.4999999999999991</v>
      </c>
      <c r="Y4" s="6">
        <f t="shared" si="3"/>
        <v>6.8999999999999995</v>
      </c>
      <c r="Z4" s="6">
        <f t="shared" si="3"/>
        <v>7.1000000000000005</v>
      </c>
      <c r="AA4" s="6">
        <f t="shared" si="3"/>
        <v>6.2</v>
      </c>
      <c r="AB4" s="6">
        <f t="shared" ref="AB4:AG4" si="4">SUM(AB54:AB57)</f>
        <v>8.3000000000000007</v>
      </c>
      <c r="AC4" s="6">
        <f t="shared" si="4"/>
        <v>13.9</v>
      </c>
      <c r="AD4" s="6">
        <f t="shared" si="4"/>
        <v>22.700000000000003</v>
      </c>
      <c r="AE4" s="6">
        <f t="shared" si="4"/>
        <v>52.3</v>
      </c>
      <c r="AF4" s="6">
        <f t="shared" si="4"/>
        <v>42</v>
      </c>
      <c r="AG4" s="6">
        <f t="shared" si="4"/>
        <v>29.4</v>
      </c>
      <c r="AI4" s="9">
        <f>SUM(C4:AG4)</f>
        <v>499.0000000000116</v>
      </c>
      <c r="AJ4" s="14">
        <f>AVERAGE(C4:AG4)</f>
        <v>16.096774193548761</v>
      </c>
      <c r="AK4" s="15"/>
    </row>
    <row r="5" spans="1:40" x14ac:dyDescent="0.25">
      <c r="A5" s="11" t="s">
        <v>29</v>
      </c>
      <c r="B5" s="10">
        <v>201322</v>
      </c>
      <c r="C5" s="10">
        <f t="shared" ref="C5:I5" si="5">$B53+C6</f>
        <v>201399.2</v>
      </c>
      <c r="D5" s="10">
        <f t="shared" si="5"/>
        <v>201459</v>
      </c>
      <c r="E5" s="10">
        <f t="shared" si="5"/>
        <v>201505</v>
      </c>
      <c r="F5" s="10">
        <f t="shared" si="5"/>
        <v>201535</v>
      </c>
      <c r="G5" s="10">
        <f t="shared" si="5"/>
        <v>201541</v>
      </c>
      <c r="H5" s="10">
        <f t="shared" si="5"/>
        <v>201549</v>
      </c>
      <c r="I5" s="10">
        <f t="shared" si="5"/>
        <v>201556</v>
      </c>
      <c r="J5" s="10">
        <f t="shared" ref="J5:P5" si="6">$B53+J6</f>
        <v>201559</v>
      </c>
      <c r="K5" s="10">
        <f t="shared" si="6"/>
        <v>201565</v>
      </c>
      <c r="L5" s="10">
        <f t="shared" si="6"/>
        <v>201567</v>
      </c>
      <c r="M5" s="10">
        <f t="shared" si="6"/>
        <v>201569</v>
      </c>
      <c r="N5" s="10">
        <f t="shared" si="6"/>
        <v>201584</v>
      </c>
      <c r="O5" s="10">
        <f t="shared" si="6"/>
        <v>201599</v>
      </c>
      <c r="P5" s="10">
        <f t="shared" si="6"/>
        <v>201601</v>
      </c>
      <c r="Q5" s="10">
        <f t="shared" ref="Q5:W5" si="7">$B53+Q6</f>
        <v>201603</v>
      </c>
      <c r="R5" s="10">
        <f t="shared" si="7"/>
        <v>201607</v>
      </c>
      <c r="S5" s="10">
        <f t="shared" si="7"/>
        <v>201611</v>
      </c>
      <c r="T5" s="10">
        <f t="shared" si="7"/>
        <v>201614</v>
      </c>
      <c r="U5" s="10">
        <f t="shared" si="7"/>
        <v>201620</v>
      </c>
      <c r="V5" s="10">
        <f t="shared" si="7"/>
        <v>201623</v>
      </c>
      <c r="W5" s="10">
        <f t="shared" si="7"/>
        <v>201628</v>
      </c>
      <c r="X5" s="10">
        <f t="shared" ref="X5:AD5" si="8">$B53+X6</f>
        <v>201634</v>
      </c>
      <c r="Y5" s="10">
        <f t="shared" si="8"/>
        <v>201643</v>
      </c>
      <c r="Z5" s="10">
        <f t="shared" si="8"/>
        <v>201649</v>
      </c>
      <c r="AA5" s="10">
        <f t="shared" si="8"/>
        <v>201656</v>
      </c>
      <c r="AB5" s="10">
        <f t="shared" si="8"/>
        <v>201664</v>
      </c>
      <c r="AC5" s="10">
        <f t="shared" si="8"/>
        <v>201678</v>
      </c>
      <c r="AD5" s="10">
        <f t="shared" si="8"/>
        <v>201696</v>
      </c>
      <c r="AE5" s="10">
        <f>$B53+AE6</f>
        <v>201749</v>
      </c>
      <c r="AF5" s="10">
        <f>$B53+AF6</f>
        <v>201790</v>
      </c>
      <c r="AG5" s="10">
        <f>$B53+AG6</f>
        <v>201820</v>
      </c>
      <c r="AI5" s="10">
        <f>MAX(C5:AG5)-B5</f>
        <v>498</v>
      </c>
    </row>
    <row r="6" spans="1:40" s="19" customFormat="1" x14ac:dyDescent="0.25">
      <c r="B6" s="24">
        <v>159647</v>
      </c>
      <c r="C6" s="24">
        <f>D6-D4</f>
        <v>159724.20000000001</v>
      </c>
      <c r="D6" s="19">
        <v>159784</v>
      </c>
      <c r="E6" s="10">
        <v>159830</v>
      </c>
      <c r="F6" s="24">
        <v>159860</v>
      </c>
      <c r="G6" s="24">
        <v>159866</v>
      </c>
      <c r="H6" s="24">
        <v>159874</v>
      </c>
      <c r="I6" s="24">
        <v>159881</v>
      </c>
      <c r="J6" s="24">
        <v>159884</v>
      </c>
      <c r="K6" s="24">
        <v>159890</v>
      </c>
      <c r="L6" s="24">
        <v>159892</v>
      </c>
      <c r="M6" s="24">
        <v>159894</v>
      </c>
      <c r="N6" s="24">
        <v>159909</v>
      </c>
      <c r="O6" s="24">
        <v>159924</v>
      </c>
      <c r="P6" s="24">
        <v>159926</v>
      </c>
      <c r="Q6" s="24">
        <v>159928</v>
      </c>
      <c r="R6" s="24">
        <v>159932</v>
      </c>
      <c r="S6" s="24">
        <v>159936</v>
      </c>
      <c r="T6" s="24">
        <v>159939</v>
      </c>
      <c r="U6" s="24">
        <v>159945</v>
      </c>
      <c r="V6" s="24">
        <v>159948</v>
      </c>
      <c r="W6" s="24">
        <v>159953</v>
      </c>
      <c r="X6" s="24">
        <v>159959</v>
      </c>
      <c r="Y6" s="24">
        <v>159968</v>
      </c>
      <c r="Z6" s="24">
        <v>159974</v>
      </c>
      <c r="AA6" s="24">
        <v>159981</v>
      </c>
      <c r="AB6" s="24">
        <v>159989</v>
      </c>
      <c r="AC6" s="24">
        <v>160003</v>
      </c>
      <c r="AD6" s="24">
        <v>160021</v>
      </c>
      <c r="AE6" s="24">
        <v>160074</v>
      </c>
      <c r="AF6" s="24">
        <v>160115</v>
      </c>
      <c r="AG6" s="24">
        <v>160145</v>
      </c>
      <c r="AI6" s="10"/>
      <c r="AJ6" s="20"/>
    </row>
    <row r="7" spans="1:40" x14ac:dyDescent="0.25">
      <c r="A7" s="11" t="s">
        <v>27</v>
      </c>
      <c r="B7" s="10">
        <v>172540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172998</v>
      </c>
      <c r="AI7" s="10">
        <f>MAX(C7:AG7)-B7</f>
        <v>458</v>
      </c>
      <c r="AJ7" s="16"/>
    </row>
    <row r="8" spans="1:40" x14ac:dyDescent="0.25">
      <c r="A8" s="18" t="s">
        <v>37</v>
      </c>
      <c r="B8" s="10">
        <v>28782</v>
      </c>
      <c r="O8" s="10"/>
      <c r="AE8" s="10"/>
      <c r="AF8" s="10"/>
      <c r="AG8" s="10">
        <f>AI57</f>
        <v>28822</v>
      </c>
      <c r="AI8" s="10">
        <f>MAX(C8:AG8)-B8</f>
        <v>40</v>
      </c>
    </row>
    <row r="9" spans="1:40" x14ac:dyDescent="0.25">
      <c r="AI9" s="10"/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8.9</v>
      </c>
      <c r="C54" s="12">
        <v>22</v>
      </c>
      <c r="D54" s="12">
        <v>17.600000000000001</v>
      </c>
      <c r="E54" s="12">
        <v>15.9</v>
      </c>
      <c r="F54" s="12">
        <v>9.4</v>
      </c>
      <c r="G54" s="12">
        <v>1.5</v>
      </c>
      <c r="H54" s="12">
        <v>2.6</v>
      </c>
      <c r="I54" s="12">
        <v>2.1</v>
      </c>
      <c r="J54" s="12">
        <v>1.1000000000000001</v>
      </c>
      <c r="K54" s="12">
        <v>1.4</v>
      </c>
      <c r="L54" s="12">
        <v>0.8</v>
      </c>
      <c r="M54" s="12">
        <v>0.7</v>
      </c>
      <c r="N54" s="12">
        <v>3.2</v>
      </c>
      <c r="O54" s="12">
        <v>5.0999999999999996</v>
      </c>
      <c r="P54" s="12">
        <v>0.7</v>
      </c>
      <c r="Q54" s="12">
        <v>0.9</v>
      </c>
      <c r="R54" s="12">
        <v>1</v>
      </c>
      <c r="S54" s="12">
        <v>1</v>
      </c>
      <c r="T54" s="12">
        <v>0.8</v>
      </c>
      <c r="U54" s="12">
        <v>1.2</v>
      </c>
      <c r="V54" s="12">
        <v>0.9</v>
      </c>
      <c r="W54" s="12">
        <v>0.9</v>
      </c>
      <c r="X54" s="12">
        <v>1.2</v>
      </c>
      <c r="Y54" s="12">
        <v>1.2</v>
      </c>
      <c r="Z54" s="12">
        <v>1.2</v>
      </c>
      <c r="AA54" s="12">
        <v>1.1000000000000001</v>
      </c>
      <c r="AB54" s="12">
        <v>1.5</v>
      </c>
      <c r="AC54" s="12">
        <v>2.5</v>
      </c>
      <c r="AD54" s="12">
        <v>4.3</v>
      </c>
      <c r="AE54" s="12">
        <v>17</v>
      </c>
      <c r="AF54" s="12">
        <v>13.4</v>
      </c>
      <c r="AG54" s="12">
        <v>8.6</v>
      </c>
      <c r="AH54" s="12"/>
      <c r="AI54" s="10">
        <v>17652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8.9</v>
      </c>
      <c r="C55" s="12">
        <v>22</v>
      </c>
      <c r="D55" s="12">
        <v>17.899999999999999</v>
      </c>
      <c r="E55" s="12">
        <v>15.1</v>
      </c>
      <c r="F55" s="12">
        <v>9.4</v>
      </c>
      <c r="G55" s="12">
        <v>1.5</v>
      </c>
      <c r="H55" s="12">
        <v>2.5</v>
      </c>
      <c r="I55" s="12">
        <v>1.9</v>
      </c>
      <c r="J55" s="12">
        <v>1.1000000000000001</v>
      </c>
      <c r="K55" s="12">
        <v>1.2</v>
      </c>
      <c r="L55" s="12">
        <v>0.5</v>
      </c>
      <c r="M55" s="12">
        <v>1</v>
      </c>
      <c r="N55" s="12">
        <v>3.6</v>
      </c>
      <c r="O55" s="12">
        <v>3.4</v>
      </c>
      <c r="P55" s="12">
        <v>0.6</v>
      </c>
      <c r="Q55" s="12">
        <v>0.7</v>
      </c>
      <c r="R55" s="12">
        <v>0.8</v>
      </c>
      <c r="S55" s="12">
        <v>0.9</v>
      </c>
      <c r="T55" s="12">
        <v>0.7</v>
      </c>
      <c r="U55" s="12">
        <v>1.3</v>
      </c>
      <c r="V55" s="12">
        <v>0.9</v>
      </c>
      <c r="W55" s="12">
        <v>0.9</v>
      </c>
      <c r="X55" s="12">
        <v>1.1000000000000001</v>
      </c>
      <c r="Y55" s="12">
        <v>1.2</v>
      </c>
      <c r="Z55" s="12">
        <v>1.2</v>
      </c>
      <c r="AA55" s="12">
        <v>1.3</v>
      </c>
      <c r="AB55" s="12">
        <v>1.4</v>
      </c>
      <c r="AC55" s="12">
        <v>2.4</v>
      </c>
      <c r="AD55" s="12">
        <v>8</v>
      </c>
      <c r="AE55" s="12">
        <v>13</v>
      </c>
      <c r="AF55" s="12">
        <v>14.2</v>
      </c>
      <c r="AG55" s="12">
        <v>8.4</v>
      </c>
      <c r="AH55" s="12"/>
      <c r="AI55" s="10">
        <v>58345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8.6999999999999993</v>
      </c>
      <c r="C56" s="12">
        <v>22</v>
      </c>
      <c r="D56" s="12">
        <v>17.100000000000001</v>
      </c>
      <c r="E56" s="12">
        <v>13</v>
      </c>
      <c r="F56" s="12">
        <v>8.1999999999999993</v>
      </c>
      <c r="G56" s="12">
        <v>1.6</v>
      </c>
      <c r="H56" s="12">
        <v>2.4</v>
      </c>
      <c r="I56" s="12">
        <v>2</v>
      </c>
      <c r="J56" s="12">
        <v>1</v>
      </c>
      <c r="K56" s="12">
        <v>1.3</v>
      </c>
      <c r="L56" s="12">
        <v>0.6</v>
      </c>
      <c r="M56" s="12">
        <v>0.9</v>
      </c>
      <c r="N56" s="12">
        <v>6</v>
      </c>
      <c r="O56" s="12">
        <v>6</v>
      </c>
      <c r="P56" s="12">
        <v>0.8</v>
      </c>
      <c r="Q56" s="12">
        <v>1.2</v>
      </c>
      <c r="R56" s="12">
        <v>1.3</v>
      </c>
      <c r="S56" s="12">
        <v>1.3</v>
      </c>
      <c r="T56" s="12">
        <v>1.1000000000000001</v>
      </c>
      <c r="U56" s="12">
        <v>1.8</v>
      </c>
      <c r="V56" s="12">
        <v>1.5</v>
      </c>
      <c r="W56" s="12">
        <v>2.9</v>
      </c>
      <c r="X56" s="12">
        <v>3.9</v>
      </c>
      <c r="Y56" s="12">
        <v>4.3</v>
      </c>
      <c r="Z56" s="12">
        <v>4.4000000000000004</v>
      </c>
      <c r="AA56" s="12">
        <v>3.5</v>
      </c>
      <c r="AB56" s="12">
        <v>5.0999999999999996</v>
      </c>
      <c r="AC56" s="12">
        <v>8.1999999999999993</v>
      </c>
      <c r="AD56" s="12">
        <v>9.4</v>
      </c>
      <c r="AE56" s="12">
        <v>20.399999999999999</v>
      </c>
      <c r="AF56" s="12">
        <v>12.1</v>
      </c>
      <c r="AG56" s="12">
        <v>8.3000000000000007</v>
      </c>
      <c r="AH56" s="12"/>
      <c r="AI56" s="10">
        <v>55326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4.5999999999999996</v>
      </c>
      <c r="C57" s="12">
        <v>11</v>
      </c>
      <c r="D57" s="12">
        <v>7.2</v>
      </c>
      <c r="E57" s="12">
        <v>2</v>
      </c>
      <c r="F57" s="12">
        <v>2.7</v>
      </c>
      <c r="G57" s="12">
        <v>0.6</v>
      </c>
      <c r="H57" s="12">
        <v>0.9</v>
      </c>
      <c r="I57" s="12">
        <v>0.9</v>
      </c>
      <c r="J57" s="12">
        <v>0.5</v>
      </c>
      <c r="K57" s="12">
        <v>0.6</v>
      </c>
      <c r="L57" s="12">
        <v>0.6</v>
      </c>
      <c r="M57" s="12">
        <v>0</v>
      </c>
      <c r="N57" s="12">
        <v>0.5</v>
      </c>
      <c r="O57" s="12">
        <v>1.2</v>
      </c>
      <c r="P57" s="12">
        <v>0</v>
      </c>
      <c r="Q57" s="12">
        <v>0.4</v>
      </c>
      <c r="R57" s="12">
        <v>0.3</v>
      </c>
      <c r="S57" s="12">
        <v>0.4</v>
      </c>
      <c r="T57" s="12">
        <v>0.2</v>
      </c>
      <c r="U57" s="12">
        <v>0.3</v>
      </c>
      <c r="V57" s="12">
        <v>0.3</v>
      </c>
      <c r="W57" s="12">
        <v>0.2</v>
      </c>
      <c r="X57" s="12">
        <v>0.3</v>
      </c>
      <c r="Y57" s="12">
        <v>0.2</v>
      </c>
      <c r="Z57" s="12">
        <v>0.3</v>
      </c>
      <c r="AA57" s="12">
        <v>0.3</v>
      </c>
      <c r="AB57" s="12">
        <v>0.3</v>
      </c>
      <c r="AC57" s="12">
        <v>0.8</v>
      </c>
      <c r="AD57" s="12">
        <v>1</v>
      </c>
      <c r="AE57" s="12">
        <v>1.9</v>
      </c>
      <c r="AF57" s="12">
        <v>2.2999999999999998</v>
      </c>
      <c r="AG57" s="12">
        <v>4.0999999999999996</v>
      </c>
      <c r="AH57" s="12"/>
      <c r="AI57" s="10">
        <v>28822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45" priority="1" stopIfTrue="1" operator="greaterThan">
      <formula>300</formula>
    </cfRule>
    <cfRule type="cellIs" dxfId="4444" priority="2" stopIfTrue="1" operator="between">
      <formula>150</formula>
      <formula>250</formula>
    </cfRule>
    <cfRule type="cellIs" dxfId="4443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9.4</v>
      </c>
      <c r="C3" s="12">
        <v>28.4</v>
      </c>
      <c r="D3" s="12">
        <v>30.3</v>
      </c>
      <c r="E3" s="12">
        <v>33.6</v>
      </c>
      <c r="F3" s="12">
        <v>36</v>
      </c>
      <c r="G3" s="12"/>
      <c r="H3" s="12">
        <v>2.9</v>
      </c>
      <c r="I3" s="12">
        <v>6.5</v>
      </c>
      <c r="J3" s="12">
        <v>8.8000000000000007</v>
      </c>
      <c r="K3" s="12">
        <v>11.2</v>
      </c>
      <c r="L3" s="12">
        <v>33.200000000000003</v>
      </c>
      <c r="M3" s="12">
        <v>32.9</v>
      </c>
      <c r="N3" s="12">
        <v>30</v>
      </c>
      <c r="O3" s="12">
        <v>10.199999999999999</v>
      </c>
      <c r="P3" s="12">
        <v>30.6</v>
      </c>
      <c r="Q3" s="12">
        <v>31.3</v>
      </c>
      <c r="R3" s="12">
        <v>30.7</v>
      </c>
      <c r="S3" s="12">
        <v>20.100000000000001</v>
      </c>
      <c r="T3" s="12">
        <v>33.700000000000003</v>
      </c>
      <c r="U3" s="12">
        <v>33.5</v>
      </c>
      <c r="V3" s="12">
        <v>40.1</v>
      </c>
      <c r="W3" s="12">
        <v>2.89</v>
      </c>
      <c r="X3" s="12">
        <v>41.4</v>
      </c>
      <c r="Y3" s="12">
        <v>37.4</v>
      </c>
      <c r="Z3" s="12">
        <v>30</v>
      </c>
      <c r="AA3" s="12">
        <v>36.9</v>
      </c>
      <c r="AB3" s="12">
        <v>47.4</v>
      </c>
      <c r="AC3" s="12">
        <v>37</v>
      </c>
      <c r="AD3" s="12">
        <v>37.6</v>
      </c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6">
        <v>29.4</v>
      </c>
      <c r="C4" s="28">
        <f>SUM(C54:C57)</f>
        <v>134.4</v>
      </c>
      <c r="D4" s="28">
        <f>SUM(D54:D57)</f>
        <v>113</v>
      </c>
      <c r="E4" s="28">
        <f>SUM(E54:E57)</f>
        <v>119</v>
      </c>
      <c r="F4" s="28">
        <f>SUM(F54:F57)</f>
        <v>55.099999999999994</v>
      </c>
      <c r="G4" s="28">
        <f>G6-F6</f>
        <v>13</v>
      </c>
      <c r="H4" s="28">
        <f t="shared" ref="H4:M4" si="0">SUM(H54:H57)</f>
        <v>12</v>
      </c>
      <c r="I4" s="28">
        <f t="shared" si="0"/>
        <v>27.6</v>
      </c>
      <c r="J4" s="28">
        <f t="shared" si="0"/>
        <v>36</v>
      </c>
      <c r="K4" s="28">
        <f t="shared" si="0"/>
        <v>48.900000000000006</v>
      </c>
      <c r="L4" s="28">
        <f t="shared" si="0"/>
        <v>98.500000000000014</v>
      </c>
      <c r="M4" s="28">
        <f t="shared" si="0"/>
        <v>125.8</v>
      </c>
      <c r="N4" s="28">
        <f t="shared" ref="N4:S4" si="1">SUM(N54:N57)</f>
        <v>139.29999999999998</v>
      </c>
      <c r="O4" s="28">
        <f t="shared" si="1"/>
        <v>44.7</v>
      </c>
      <c r="P4" s="28">
        <f t="shared" si="1"/>
        <v>159.19999999999999</v>
      </c>
      <c r="Q4" s="28">
        <f t="shared" si="1"/>
        <v>172.5</v>
      </c>
      <c r="R4" s="28">
        <f t="shared" si="1"/>
        <v>165.7</v>
      </c>
      <c r="S4" s="28">
        <f t="shared" si="1"/>
        <v>37.9</v>
      </c>
      <c r="T4" s="28">
        <f t="shared" ref="T4:Y4" si="2">SUM(T54:T57)</f>
        <v>185.4</v>
      </c>
      <c r="U4" s="28">
        <f t="shared" si="2"/>
        <v>178.4</v>
      </c>
      <c r="V4" s="28">
        <f t="shared" si="2"/>
        <v>165.3</v>
      </c>
      <c r="W4" s="28">
        <f t="shared" si="2"/>
        <v>36.6</v>
      </c>
      <c r="X4" s="28">
        <f t="shared" si="2"/>
        <v>144.20000000000002</v>
      </c>
      <c r="Y4" s="28">
        <f t="shared" si="2"/>
        <v>165.1</v>
      </c>
      <c r="Z4" s="28">
        <f>SUM(Z54:Z57)</f>
        <v>72.2</v>
      </c>
      <c r="AA4" s="28">
        <f>SUM(AA54:AA57)</f>
        <v>201.5</v>
      </c>
      <c r="AB4" s="28">
        <f>SUM(AB54:AB57)</f>
        <v>153.39999999999998</v>
      </c>
      <c r="AC4" s="28">
        <f>SUM(AC54:AC57)</f>
        <v>199.1</v>
      </c>
      <c r="AD4" s="28">
        <f>SUM(AD54:AD57)</f>
        <v>88.3</v>
      </c>
      <c r="AI4" s="9">
        <f>SUM(C4:AG4)</f>
        <v>3092.1</v>
      </c>
      <c r="AJ4" s="14">
        <f>AVERAGE(C4:AG4)</f>
        <v>110.43214285714285</v>
      </c>
      <c r="AK4" s="15"/>
    </row>
    <row r="5" spans="1:40" x14ac:dyDescent="0.25">
      <c r="A5" s="11" t="s">
        <v>29</v>
      </c>
      <c r="B5" s="10">
        <v>201820</v>
      </c>
      <c r="C5" s="10">
        <f t="shared" ref="C5:I5" si="3">$B53+C6</f>
        <v>201955</v>
      </c>
      <c r="D5" s="10">
        <f t="shared" si="3"/>
        <v>202068</v>
      </c>
      <c r="E5" s="10">
        <f t="shared" si="3"/>
        <v>202187</v>
      </c>
      <c r="F5" s="10">
        <f t="shared" si="3"/>
        <v>202242</v>
      </c>
      <c r="G5" s="10">
        <f t="shared" si="3"/>
        <v>202255</v>
      </c>
      <c r="H5" s="10">
        <f t="shared" si="3"/>
        <v>202267</v>
      </c>
      <c r="I5" s="10">
        <f t="shared" si="3"/>
        <v>202295</v>
      </c>
      <c r="J5" s="10">
        <f t="shared" ref="J5:P5" si="4">$B53+J6</f>
        <v>202331</v>
      </c>
      <c r="K5" s="10">
        <f t="shared" si="4"/>
        <v>202380</v>
      </c>
      <c r="L5" s="10">
        <f t="shared" si="4"/>
        <v>202478</v>
      </c>
      <c r="M5" s="10">
        <f t="shared" si="4"/>
        <v>202605</v>
      </c>
      <c r="N5" s="10">
        <f t="shared" si="4"/>
        <v>202744</v>
      </c>
      <c r="O5" s="10">
        <f t="shared" si="4"/>
        <v>202788</v>
      </c>
      <c r="P5" s="10">
        <f t="shared" si="4"/>
        <v>202948</v>
      </c>
      <c r="Q5" s="10">
        <f t="shared" ref="Q5:Y5" si="5">$B53+Q6</f>
        <v>203121</v>
      </c>
      <c r="R5" s="10">
        <f t="shared" si="5"/>
        <v>203288</v>
      </c>
      <c r="S5" s="10">
        <f t="shared" si="5"/>
        <v>203325</v>
      </c>
      <c r="T5" s="10">
        <f t="shared" si="5"/>
        <v>203511</v>
      </c>
      <c r="U5" s="10">
        <f t="shared" si="5"/>
        <v>203689</v>
      </c>
      <c r="V5" s="10">
        <f t="shared" si="5"/>
        <v>203855</v>
      </c>
      <c r="W5" s="10">
        <f t="shared" si="5"/>
        <v>203891</v>
      </c>
      <c r="X5" s="10">
        <f t="shared" si="5"/>
        <v>204036</v>
      </c>
      <c r="Y5" s="10">
        <f t="shared" si="5"/>
        <v>204201</v>
      </c>
      <c r="Z5" s="10">
        <f>$B53+Z6</f>
        <v>204273</v>
      </c>
      <c r="AA5" s="10">
        <f>$B53+AA6</f>
        <v>204475</v>
      </c>
      <c r="AB5" s="10">
        <f>$B53+AB6</f>
        <v>204628</v>
      </c>
      <c r="AC5" s="10">
        <f>$B53+AC6</f>
        <v>204828</v>
      </c>
      <c r="AD5" s="10">
        <f>$B53+AD6</f>
        <v>204917</v>
      </c>
      <c r="AE5" s="10"/>
      <c r="AF5" s="10"/>
      <c r="AG5" s="10"/>
      <c r="AI5" s="10">
        <f>MAX(C5:AG5)-B5</f>
        <v>3097</v>
      </c>
    </row>
    <row r="6" spans="1:40" s="19" customFormat="1" x14ac:dyDescent="0.25">
      <c r="B6" s="24">
        <v>160145</v>
      </c>
      <c r="C6" s="24">
        <v>160280</v>
      </c>
      <c r="D6" s="19">
        <v>160393</v>
      </c>
      <c r="E6" s="10">
        <v>160512</v>
      </c>
      <c r="F6" s="24">
        <v>160567</v>
      </c>
      <c r="G6" s="24">
        <f>H6-H4</f>
        <v>160580</v>
      </c>
      <c r="H6" s="24">
        <v>160592</v>
      </c>
      <c r="I6" s="24">
        <v>160620</v>
      </c>
      <c r="J6" s="24">
        <v>160656</v>
      </c>
      <c r="K6" s="24">
        <v>160705</v>
      </c>
      <c r="L6" s="24">
        <v>160803</v>
      </c>
      <c r="M6" s="24">
        <v>160930</v>
      </c>
      <c r="N6" s="24">
        <v>161069</v>
      </c>
      <c r="O6" s="24">
        <v>161113</v>
      </c>
      <c r="P6" s="24">
        <v>161273</v>
      </c>
      <c r="Q6" s="24">
        <v>161446</v>
      </c>
      <c r="R6" s="24">
        <v>161613</v>
      </c>
      <c r="S6" s="24">
        <v>161650</v>
      </c>
      <c r="T6" s="24">
        <v>161836</v>
      </c>
      <c r="U6" s="24">
        <v>162014</v>
      </c>
      <c r="V6" s="24">
        <v>162180</v>
      </c>
      <c r="W6" s="24">
        <v>162216</v>
      </c>
      <c r="X6" s="24">
        <v>162361</v>
      </c>
      <c r="Y6" s="24">
        <v>162526</v>
      </c>
      <c r="Z6" s="24">
        <v>162598</v>
      </c>
      <c r="AA6" s="24">
        <v>162800</v>
      </c>
      <c r="AB6" s="24">
        <v>162953</v>
      </c>
      <c r="AC6" s="24">
        <v>163153</v>
      </c>
      <c r="AD6" s="24">
        <v>163242</v>
      </c>
      <c r="AE6" s="24"/>
      <c r="AF6" s="24"/>
      <c r="AG6" s="24"/>
      <c r="AI6" s="10"/>
      <c r="AJ6" s="20"/>
    </row>
    <row r="7" spans="1:40" x14ac:dyDescent="0.25">
      <c r="A7" s="11" t="s">
        <v>27</v>
      </c>
      <c r="B7" s="10">
        <v>172998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175675</v>
      </c>
      <c r="AI7" s="10">
        <f>MAX(C7:AG7)-B7</f>
        <v>2677</v>
      </c>
      <c r="AJ7" s="16"/>
    </row>
    <row r="8" spans="1:40" x14ac:dyDescent="0.25">
      <c r="A8" s="18" t="s">
        <v>37</v>
      </c>
      <c r="B8" s="10">
        <v>28822</v>
      </c>
      <c r="O8" s="10"/>
      <c r="AE8" s="10"/>
      <c r="AF8" s="10"/>
      <c r="AG8" s="10">
        <f>AI57</f>
        <v>29242</v>
      </c>
      <c r="AI8" s="10">
        <f>MAX(C8:AG8)-B8</f>
        <v>420</v>
      </c>
    </row>
    <row r="9" spans="1:40" x14ac:dyDescent="0.25">
      <c r="AI9" s="10"/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8.6</v>
      </c>
      <c r="C54" s="12">
        <v>41.2</v>
      </c>
      <c r="D54" s="12">
        <v>34.6</v>
      </c>
      <c r="E54" s="12">
        <v>35.6</v>
      </c>
      <c r="F54" s="12">
        <v>16</v>
      </c>
      <c r="G54" s="12"/>
      <c r="H54" s="12">
        <v>2.9</v>
      </c>
      <c r="I54" s="12">
        <v>8.1</v>
      </c>
      <c r="J54" s="12">
        <v>13.1</v>
      </c>
      <c r="K54" s="12">
        <v>14.2</v>
      </c>
      <c r="L54" s="12">
        <v>29.8</v>
      </c>
      <c r="M54" s="12">
        <v>36.5</v>
      </c>
      <c r="N54" s="12">
        <v>42.8</v>
      </c>
      <c r="O54" s="12">
        <v>12.9</v>
      </c>
      <c r="P54" s="12">
        <v>48.6</v>
      </c>
      <c r="Q54" s="12">
        <v>51.6</v>
      </c>
      <c r="R54" s="12">
        <v>48.8</v>
      </c>
      <c r="S54" s="12">
        <v>11</v>
      </c>
      <c r="T54" s="12">
        <v>55.8</v>
      </c>
      <c r="U54" s="12">
        <v>51.8</v>
      </c>
      <c r="V54" s="12">
        <v>47.5</v>
      </c>
      <c r="W54" s="12">
        <v>10.6</v>
      </c>
      <c r="X54" s="12">
        <v>42.1</v>
      </c>
      <c r="Y54" s="12">
        <v>48.1</v>
      </c>
      <c r="Z54" s="12">
        <v>22.3</v>
      </c>
      <c r="AA54" s="12">
        <v>59.7</v>
      </c>
      <c r="AB54" s="12">
        <v>43.7</v>
      </c>
      <c r="AC54" s="12">
        <v>58.4</v>
      </c>
      <c r="AD54" s="12">
        <v>25.6</v>
      </c>
      <c r="AE54" s="12"/>
      <c r="AF54" s="12"/>
      <c r="AG54" s="12"/>
      <c r="AH54" s="12"/>
      <c r="AI54" s="10">
        <v>18570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8.4</v>
      </c>
      <c r="C55" s="12">
        <v>41.6</v>
      </c>
      <c r="D55" s="12">
        <v>34.6</v>
      </c>
      <c r="E55" s="12">
        <v>36.1</v>
      </c>
      <c r="F55" s="12">
        <v>16</v>
      </c>
      <c r="G55" s="12"/>
      <c r="H55" s="12">
        <v>5.6</v>
      </c>
      <c r="I55" s="12">
        <v>11.5</v>
      </c>
      <c r="J55" s="12">
        <v>9.9</v>
      </c>
      <c r="K55" s="12">
        <v>13.7</v>
      </c>
      <c r="L55" s="12">
        <v>29.6</v>
      </c>
      <c r="M55" s="12">
        <v>36.700000000000003</v>
      </c>
      <c r="N55" s="12">
        <v>42.8</v>
      </c>
      <c r="O55" s="12">
        <v>12.8</v>
      </c>
      <c r="P55" s="12">
        <v>48.7</v>
      </c>
      <c r="Q55" s="12">
        <v>51.9</v>
      </c>
      <c r="R55" s="12">
        <v>49.4</v>
      </c>
      <c r="S55" s="12">
        <v>10.9</v>
      </c>
      <c r="T55" s="12">
        <v>56</v>
      </c>
      <c r="U55" s="12">
        <v>52.6</v>
      </c>
      <c r="V55" s="12">
        <v>48</v>
      </c>
      <c r="W55" s="12">
        <v>10.5</v>
      </c>
      <c r="X55" s="12">
        <v>42.2</v>
      </c>
      <c r="Y55" s="12">
        <v>48.6</v>
      </c>
      <c r="Z55" s="12">
        <v>22.3</v>
      </c>
      <c r="AA55" s="12">
        <v>59.9</v>
      </c>
      <c r="AB55" s="12">
        <v>44</v>
      </c>
      <c r="AC55" s="12">
        <v>59.5</v>
      </c>
      <c r="AD55" s="12">
        <v>25.5</v>
      </c>
      <c r="AE55" s="12"/>
      <c r="AF55" s="12"/>
      <c r="AG55" s="12"/>
      <c r="AH55" s="12"/>
      <c r="AI55" s="10">
        <v>59271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8.3000000000000007</v>
      </c>
      <c r="C56" s="12">
        <v>36.5</v>
      </c>
      <c r="D56" s="12">
        <v>30.7</v>
      </c>
      <c r="E56" s="12">
        <v>33.299999999999997</v>
      </c>
      <c r="F56" s="12">
        <v>15.8</v>
      </c>
      <c r="G56" s="12"/>
      <c r="H56" s="12">
        <v>2.5</v>
      </c>
      <c r="I56" s="12">
        <v>6.4</v>
      </c>
      <c r="J56" s="12">
        <v>10.4</v>
      </c>
      <c r="K56" s="12">
        <v>13.8</v>
      </c>
      <c r="L56" s="12">
        <v>26.7</v>
      </c>
      <c r="M56" s="12">
        <v>33.9</v>
      </c>
      <c r="N56" s="12">
        <v>37.299999999999997</v>
      </c>
      <c r="O56" s="12">
        <v>12.5</v>
      </c>
      <c r="P56" s="12">
        <v>42.7</v>
      </c>
      <c r="Q56" s="12">
        <v>45.4</v>
      </c>
      <c r="R56" s="12">
        <v>44.2</v>
      </c>
      <c r="S56" s="12">
        <v>10.6</v>
      </c>
      <c r="T56" s="12">
        <v>48.6</v>
      </c>
      <c r="U56" s="12">
        <v>48</v>
      </c>
      <c r="V56" s="12">
        <v>44.9</v>
      </c>
      <c r="W56" s="12">
        <v>10.199999999999999</v>
      </c>
      <c r="X56" s="12">
        <v>39.200000000000003</v>
      </c>
      <c r="Y56" s="12">
        <v>43.7</v>
      </c>
      <c r="Z56" s="12">
        <v>18.7</v>
      </c>
      <c r="AA56" s="12">
        <v>52.5</v>
      </c>
      <c r="AB56" s="12">
        <v>42</v>
      </c>
      <c r="AC56" s="12">
        <v>52.5</v>
      </c>
      <c r="AD56" s="12">
        <v>24.6</v>
      </c>
      <c r="AE56" s="12"/>
      <c r="AF56" s="12"/>
      <c r="AG56" s="12"/>
      <c r="AH56" s="12"/>
      <c r="AI56" s="10">
        <v>56159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4.0999999999999996</v>
      </c>
      <c r="C57" s="12">
        <v>15.1</v>
      </c>
      <c r="D57" s="12">
        <v>13.1</v>
      </c>
      <c r="E57" s="12">
        <v>14</v>
      </c>
      <c r="F57" s="12">
        <v>7.3</v>
      </c>
      <c r="G57" s="12"/>
      <c r="H57" s="12">
        <v>1</v>
      </c>
      <c r="I57" s="12">
        <v>1.6</v>
      </c>
      <c r="J57" s="12">
        <v>2.6</v>
      </c>
      <c r="K57" s="12">
        <v>7.2</v>
      </c>
      <c r="L57" s="12">
        <v>12.4</v>
      </c>
      <c r="M57" s="12">
        <v>18.7</v>
      </c>
      <c r="N57" s="12">
        <v>16.399999999999999</v>
      </c>
      <c r="O57" s="12">
        <v>6.5</v>
      </c>
      <c r="P57" s="12">
        <v>19.2</v>
      </c>
      <c r="Q57" s="12">
        <v>23.6</v>
      </c>
      <c r="R57" s="12">
        <v>23.3</v>
      </c>
      <c r="S57" s="12">
        <v>5.4</v>
      </c>
      <c r="T57" s="12">
        <v>25</v>
      </c>
      <c r="U57" s="12">
        <v>26</v>
      </c>
      <c r="V57" s="12">
        <v>24.9</v>
      </c>
      <c r="W57" s="12">
        <v>5.3</v>
      </c>
      <c r="X57" s="12">
        <v>20.7</v>
      </c>
      <c r="Y57" s="12">
        <v>24.7</v>
      </c>
      <c r="Z57" s="12">
        <v>8.9</v>
      </c>
      <c r="AA57" s="12">
        <v>29.4</v>
      </c>
      <c r="AB57" s="12">
        <v>23.7</v>
      </c>
      <c r="AC57" s="12">
        <v>28.7</v>
      </c>
      <c r="AD57" s="12">
        <v>12.6</v>
      </c>
      <c r="AE57" s="12"/>
      <c r="AF57" s="12"/>
      <c r="AG57" s="12"/>
      <c r="AH57" s="12"/>
      <c r="AI57" s="10">
        <v>29242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42" priority="1" stopIfTrue="1" operator="greaterThan">
      <formula>300</formula>
    </cfRule>
    <cfRule type="cellIs" dxfId="4441" priority="2" stopIfTrue="1" operator="between">
      <formula>150</formula>
      <formula>250</formula>
    </cfRule>
    <cfRule type="cellIs" dxfId="444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I7" sqref="AI7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37.6</v>
      </c>
      <c r="C3" s="12">
        <v>34.700000000000003</v>
      </c>
      <c r="D3" s="12">
        <v>51.2</v>
      </c>
      <c r="E3" s="12">
        <v>37.9</v>
      </c>
      <c r="F3" s="12">
        <v>49.3</v>
      </c>
      <c r="G3" s="12">
        <v>45.7</v>
      </c>
      <c r="H3" s="12">
        <v>33.4</v>
      </c>
      <c r="I3" s="12">
        <v>53</v>
      </c>
      <c r="J3" s="12">
        <v>18.600000000000001</v>
      </c>
      <c r="K3" s="12">
        <v>13.4</v>
      </c>
      <c r="L3" s="12">
        <v>43.3</v>
      </c>
      <c r="M3" s="12">
        <v>42.6</v>
      </c>
      <c r="N3" s="12">
        <v>38.200000000000003</v>
      </c>
      <c r="O3" s="12">
        <v>38.200000000000003</v>
      </c>
      <c r="P3" s="12">
        <v>40.6</v>
      </c>
      <c r="Q3" s="12">
        <v>41.7</v>
      </c>
      <c r="R3" s="12">
        <v>38.4</v>
      </c>
      <c r="S3" s="12">
        <v>39</v>
      </c>
      <c r="T3" s="12">
        <v>6.8</v>
      </c>
      <c r="U3" s="12">
        <v>38.700000000000003</v>
      </c>
      <c r="V3" s="12">
        <v>52.5</v>
      </c>
      <c r="W3" s="12">
        <v>38.299999999999997</v>
      </c>
      <c r="X3" s="12">
        <v>52.1</v>
      </c>
      <c r="Y3" s="12">
        <v>45.8</v>
      </c>
      <c r="Z3" s="12">
        <v>25.6</v>
      </c>
      <c r="AA3" s="12">
        <v>41.2</v>
      </c>
      <c r="AB3" s="12">
        <v>49.4</v>
      </c>
      <c r="AC3" s="12">
        <v>41.1</v>
      </c>
      <c r="AD3" s="12">
        <v>49</v>
      </c>
      <c r="AE3" s="12">
        <v>41</v>
      </c>
      <c r="AF3" s="12">
        <v>41.9</v>
      </c>
      <c r="AG3" s="12">
        <v>43.4</v>
      </c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88.3</v>
      </c>
      <c r="C4" s="28">
        <f t="shared" si="0"/>
        <v>76.599999999999994</v>
      </c>
      <c r="D4" s="28">
        <f t="shared" si="0"/>
        <v>115.30000000000001</v>
      </c>
      <c r="E4" s="28">
        <f t="shared" si="0"/>
        <v>143.19999999999999</v>
      </c>
      <c r="F4" s="28">
        <f t="shared" si="0"/>
        <v>162.4</v>
      </c>
      <c r="G4" s="28">
        <f t="shared" si="0"/>
        <v>145.9</v>
      </c>
      <c r="H4" s="28">
        <f t="shared" ref="H4:M4" si="1">SUM(H54:H57)</f>
        <v>69</v>
      </c>
      <c r="I4" s="28">
        <f t="shared" si="1"/>
        <v>108.4</v>
      </c>
      <c r="J4" s="28">
        <f t="shared" si="1"/>
        <v>91.8</v>
      </c>
      <c r="K4" s="28">
        <f t="shared" si="1"/>
        <v>46.599999999999994</v>
      </c>
      <c r="L4" s="28">
        <f t="shared" si="1"/>
        <v>233.10000000000002</v>
      </c>
      <c r="M4" s="28">
        <f t="shared" si="1"/>
        <v>225</v>
      </c>
      <c r="N4" s="28">
        <f t="shared" ref="N4:S4" si="2">SUM(N54:N57)</f>
        <v>219.8</v>
      </c>
      <c r="O4" s="28">
        <f t="shared" si="2"/>
        <v>234.7</v>
      </c>
      <c r="P4" s="28">
        <f t="shared" si="2"/>
        <v>241.59999999999997</v>
      </c>
      <c r="Q4" s="28">
        <f t="shared" si="2"/>
        <v>237.8</v>
      </c>
      <c r="R4" s="28">
        <f t="shared" si="2"/>
        <v>244.70000000000002</v>
      </c>
      <c r="S4" s="28">
        <f t="shared" si="2"/>
        <v>246.89999999999998</v>
      </c>
      <c r="T4" s="28">
        <f t="shared" ref="T4:Y4" si="3">SUM(T54:T57)</f>
        <v>25.500000000000004</v>
      </c>
      <c r="U4" s="28">
        <f t="shared" si="3"/>
        <v>127.19999999999999</v>
      </c>
      <c r="V4" s="28">
        <f t="shared" si="3"/>
        <v>177.5</v>
      </c>
      <c r="W4" s="28">
        <f t="shared" si="3"/>
        <v>115.29999999999998</v>
      </c>
      <c r="X4" s="28">
        <f t="shared" si="3"/>
        <v>119</v>
      </c>
      <c r="Y4" s="28">
        <f t="shared" si="3"/>
        <v>249</v>
      </c>
      <c r="Z4" s="28">
        <f t="shared" ref="Z4:AE4" si="4">SUM(Z54:Z57)</f>
        <v>125.9</v>
      </c>
      <c r="AA4" s="28">
        <f t="shared" si="4"/>
        <v>271.60000000000002</v>
      </c>
      <c r="AB4" s="28">
        <f t="shared" si="4"/>
        <v>117.69999999999999</v>
      </c>
      <c r="AC4" s="28">
        <f t="shared" si="4"/>
        <v>275.3</v>
      </c>
      <c r="AD4" s="28">
        <f t="shared" si="4"/>
        <v>203.6</v>
      </c>
      <c r="AE4" s="28">
        <f t="shared" si="4"/>
        <v>273.60000000000002</v>
      </c>
      <c r="AF4" s="28">
        <f>SUM(AF54:AF57)</f>
        <v>271</v>
      </c>
      <c r="AG4" s="28">
        <f>SUM(AG54:AG57)</f>
        <v>245.8</v>
      </c>
      <c r="AI4" s="9">
        <f>SUM(C4:AG4)</f>
        <v>5440.8000000000011</v>
      </c>
      <c r="AJ4" s="14">
        <f>AVERAGE(C4:AG4)</f>
        <v>175.50967741935489</v>
      </c>
      <c r="AK4" s="15"/>
    </row>
    <row r="5" spans="1:40" x14ac:dyDescent="0.25">
      <c r="A5" s="11" t="s">
        <v>29</v>
      </c>
      <c r="B5" s="10">
        <f t="shared" ref="B5:H5" si="5">$B53+B6</f>
        <v>204917</v>
      </c>
      <c r="C5" s="10">
        <f t="shared" si="5"/>
        <v>204993</v>
      </c>
      <c r="D5" s="10">
        <f t="shared" si="5"/>
        <v>205108</v>
      </c>
      <c r="E5" s="10">
        <f t="shared" si="5"/>
        <v>205252</v>
      </c>
      <c r="F5" s="10">
        <f t="shared" si="5"/>
        <v>205415</v>
      </c>
      <c r="G5" s="10">
        <f t="shared" si="5"/>
        <v>205560</v>
      </c>
      <c r="H5" s="10">
        <f t="shared" si="5"/>
        <v>205629</v>
      </c>
      <c r="I5" s="10">
        <f t="shared" ref="I5:O5" si="6">$B53+I6</f>
        <v>205739</v>
      </c>
      <c r="J5" s="10">
        <f t="shared" si="6"/>
        <v>205830</v>
      </c>
      <c r="K5" s="10">
        <f t="shared" si="6"/>
        <v>205876</v>
      </c>
      <c r="L5" s="10">
        <f t="shared" si="6"/>
        <v>206110</v>
      </c>
      <c r="M5" s="10">
        <f t="shared" si="6"/>
        <v>206337</v>
      </c>
      <c r="N5" s="10">
        <f t="shared" si="6"/>
        <v>206555</v>
      </c>
      <c r="O5" s="10">
        <f t="shared" si="6"/>
        <v>206789</v>
      </c>
      <c r="P5" s="10">
        <f t="shared" ref="P5:V5" si="7">$B53+P6</f>
        <v>207032</v>
      </c>
      <c r="Q5" s="10">
        <f t="shared" si="7"/>
        <v>207270</v>
      </c>
      <c r="R5" s="10">
        <f t="shared" si="7"/>
        <v>207514</v>
      </c>
      <c r="S5" s="10">
        <f t="shared" si="7"/>
        <v>207763</v>
      </c>
      <c r="T5" s="10">
        <f t="shared" si="7"/>
        <v>207787</v>
      </c>
      <c r="U5" s="10">
        <f t="shared" si="7"/>
        <v>207915</v>
      </c>
      <c r="V5" s="10">
        <f t="shared" si="7"/>
        <v>208093</v>
      </c>
      <c r="W5" s="10">
        <f t="shared" ref="W5:AD5" si="8">$B53+W6</f>
        <v>208208</v>
      </c>
      <c r="X5" s="10">
        <f t="shared" si="8"/>
        <v>208327</v>
      </c>
      <c r="Y5" s="10">
        <f t="shared" si="8"/>
        <v>208577</v>
      </c>
      <c r="Z5" s="10">
        <f t="shared" si="8"/>
        <v>208702</v>
      </c>
      <c r="AA5" s="10">
        <f t="shared" si="8"/>
        <v>208974</v>
      </c>
      <c r="AB5" s="10">
        <f t="shared" si="8"/>
        <v>209092</v>
      </c>
      <c r="AC5" s="10">
        <f t="shared" si="8"/>
        <v>209367</v>
      </c>
      <c r="AD5" s="10">
        <f t="shared" si="8"/>
        <v>209571</v>
      </c>
      <c r="AE5" s="10">
        <f>$B53+AE6</f>
        <v>209845</v>
      </c>
      <c r="AF5" s="10">
        <f>$B53+AF6</f>
        <v>210117</v>
      </c>
      <c r="AG5" s="10">
        <f>$B53+AG6</f>
        <v>210363</v>
      </c>
      <c r="AI5" s="10">
        <f>MAX(C5:AG5)-B5</f>
        <v>5446</v>
      </c>
    </row>
    <row r="6" spans="1:40" s="19" customFormat="1" x14ac:dyDescent="0.25">
      <c r="B6" s="24">
        <v>163242</v>
      </c>
      <c r="C6" s="24">
        <v>163318</v>
      </c>
      <c r="D6" s="19">
        <v>163433</v>
      </c>
      <c r="E6" s="10">
        <v>163577</v>
      </c>
      <c r="F6" s="24">
        <v>163740</v>
      </c>
      <c r="G6" s="24">
        <v>163885</v>
      </c>
      <c r="H6" s="24">
        <v>163954</v>
      </c>
      <c r="I6" s="24">
        <v>164064</v>
      </c>
      <c r="J6" s="24">
        <v>164155</v>
      </c>
      <c r="K6" s="24">
        <v>164201</v>
      </c>
      <c r="L6" s="24">
        <v>164435</v>
      </c>
      <c r="M6" s="24">
        <v>164662</v>
      </c>
      <c r="N6" s="24">
        <v>164880</v>
      </c>
      <c r="O6" s="24">
        <v>165114</v>
      </c>
      <c r="P6" s="24">
        <v>165357</v>
      </c>
      <c r="Q6" s="24">
        <v>165595</v>
      </c>
      <c r="R6" s="24">
        <v>165839</v>
      </c>
      <c r="S6" s="24">
        <v>166088</v>
      </c>
      <c r="T6" s="24">
        <v>166112</v>
      </c>
      <c r="U6" s="24">
        <v>166240</v>
      </c>
      <c r="V6" s="24">
        <v>166418</v>
      </c>
      <c r="W6" s="24">
        <v>166533</v>
      </c>
      <c r="X6" s="24">
        <v>166652</v>
      </c>
      <c r="Y6" s="24">
        <v>166902</v>
      </c>
      <c r="Z6" s="24">
        <v>167027</v>
      </c>
      <c r="AA6" s="24">
        <v>167299</v>
      </c>
      <c r="AB6" s="24">
        <v>167417</v>
      </c>
      <c r="AC6" s="24">
        <v>167692</v>
      </c>
      <c r="AD6" s="24">
        <v>167896</v>
      </c>
      <c r="AE6" s="24">
        <v>168170</v>
      </c>
      <c r="AF6" s="24">
        <v>168442</v>
      </c>
      <c r="AG6" s="24">
        <v>168688</v>
      </c>
      <c r="AI6" s="10"/>
      <c r="AJ6" s="20"/>
    </row>
    <row r="7" spans="1:40" x14ac:dyDescent="0.25">
      <c r="A7" s="11" t="s">
        <v>27</v>
      </c>
      <c r="B7" s="10">
        <v>175675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180305</v>
      </c>
      <c r="AI7" s="10">
        <f>MAX(C7:AG7)-B7</f>
        <v>4630</v>
      </c>
      <c r="AJ7" s="16"/>
    </row>
    <row r="8" spans="1:40" x14ac:dyDescent="0.25">
      <c r="A8" s="18" t="s">
        <v>37</v>
      </c>
      <c r="B8" s="10">
        <v>29242</v>
      </c>
      <c r="O8" s="10"/>
      <c r="AE8" s="10"/>
      <c r="AF8" s="10"/>
      <c r="AG8" s="10">
        <f>AI57</f>
        <v>30058</v>
      </c>
      <c r="AI8" s="10">
        <f>MAX(C8:AG8)-B8</f>
        <v>816</v>
      </c>
    </row>
    <row r="9" spans="1:40" x14ac:dyDescent="0.25">
      <c r="AI9" s="10">
        <f>SUM(AI7:AI8)</f>
        <v>5446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25.6</v>
      </c>
      <c r="C54" s="12">
        <v>22.5</v>
      </c>
      <c r="D54" s="12">
        <v>35.1</v>
      </c>
      <c r="E54" s="12">
        <v>39.700000000000003</v>
      </c>
      <c r="F54" s="12">
        <v>46.1</v>
      </c>
      <c r="G54" s="12">
        <v>40.299999999999997</v>
      </c>
      <c r="H54" s="12">
        <v>20</v>
      </c>
      <c r="I54" s="12">
        <v>32.1</v>
      </c>
      <c r="J54" s="12">
        <v>26.3</v>
      </c>
      <c r="K54" s="12">
        <v>13.5</v>
      </c>
      <c r="L54" s="12">
        <v>69.599999999999994</v>
      </c>
      <c r="M54" s="12">
        <v>65.5</v>
      </c>
      <c r="N54" s="12">
        <v>65.900000000000006</v>
      </c>
      <c r="O54" s="12">
        <v>68.5</v>
      </c>
      <c r="P54" s="12">
        <v>70.8</v>
      </c>
      <c r="Q54" s="12">
        <v>70.3</v>
      </c>
      <c r="R54" s="12">
        <v>71.900000000000006</v>
      </c>
      <c r="S54" s="12">
        <v>72.7</v>
      </c>
      <c r="T54" s="12">
        <v>7.4</v>
      </c>
      <c r="U54" s="12">
        <v>38.1</v>
      </c>
      <c r="V54" s="12">
        <v>53.8</v>
      </c>
      <c r="W54" s="12">
        <v>33.4</v>
      </c>
      <c r="X54" s="12">
        <v>34.299999999999997</v>
      </c>
      <c r="Y54" s="12">
        <v>72.3</v>
      </c>
      <c r="Z54" s="12">
        <v>36.700000000000003</v>
      </c>
      <c r="AA54" s="12">
        <v>80.599999999999994</v>
      </c>
      <c r="AB54" s="12">
        <v>34.200000000000003</v>
      </c>
      <c r="AC54" s="12">
        <v>81</v>
      </c>
      <c r="AD54" s="12">
        <v>58.1</v>
      </c>
      <c r="AE54" s="12">
        <v>80.5</v>
      </c>
      <c r="AF54" s="12">
        <v>79.099999999999994</v>
      </c>
      <c r="AG54" s="12">
        <v>70.599999999999994</v>
      </c>
      <c r="AH54" s="12"/>
      <c r="AI54" s="10">
        <v>20162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25.5</v>
      </c>
      <c r="C55" s="12">
        <v>22.1</v>
      </c>
      <c r="D55" s="12">
        <v>34.799999999999997</v>
      </c>
      <c r="E55" s="12">
        <v>39.799999999999997</v>
      </c>
      <c r="F55" s="12">
        <v>46.2</v>
      </c>
      <c r="G55" s="12">
        <v>40.5</v>
      </c>
      <c r="H55" s="12">
        <v>19.8</v>
      </c>
      <c r="I55" s="12">
        <v>31.9</v>
      </c>
      <c r="J55" s="12">
        <v>26</v>
      </c>
      <c r="K55" s="12">
        <v>13.3</v>
      </c>
      <c r="L55" s="12">
        <v>68.7</v>
      </c>
      <c r="M55" s="12">
        <v>64.900000000000006</v>
      </c>
      <c r="N55" s="12">
        <v>65</v>
      </c>
      <c r="O55" s="12">
        <v>67.7</v>
      </c>
      <c r="P55" s="12">
        <v>69.599999999999994</v>
      </c>
      <c r="Q55" s="12">
        <v>69</v>
      </c>
      <c r="R55" s="12">
        <v>70.900000000000006</v>
      </c>
      <c r="S55" s="12">
        <v>71.5</v>
      </c>
      <c r="T55" s="12">
        <v>7.2</v>
      </c>
      <c r="U55" s="12">
        <v>36.6</v>
      </c>
      <c r="V55" s="12">
        <v>52.4</v>
      </c>
      <c r="W55" s="12">
        <v>33.200000000000003</v>
      </c>
      <c r="X55" s="12">
        <v>34.1</v>
      </c>
      <c r="Y55" s="12">
        <v>72.3</v>
      </c>
      <c r="Z55" s="12">
        <v>36.299999999999997</v>
      </c>
      <c r="AA55" s="12">
        <v>78.900000000000006</v>
      </c>
      <c r="AB55" s="12">
        <v>33.9</v>
      </c>
      <c r="AC55" s="12">
        <v>79.3</v>
      </c>
      <c r="AD55" s="12">
        <v>56.9</v>
      </c>
      <c r="AE55" s="12">
        <v>79</v>
      </c>
      <c r="AF55" s="12">
        <v>78.3</v>
      </c>
      <c r="AG55" s="12">
        <v>70.400000000000006</v>
      </c>
      <c r="AH55" s="12"/>
      <c r="AI55" s="10">
        <v>60843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24.6</v>
      </c>
      <c r="C56" s="12">
        <v>21.4</v>
      </c>
      <c r="D56" s="12">
        <v>30.9</v>
      </c>
      <c r="E56" s="12">
        <v>39</v>
      </c>
      <c r="F56" s="12">
        <v>44.5</v>
      </c>
      <c r="G56" s="12">
        <v>40.200000000000003</v>
      </c>
      <c r="H56" s="12">
        <v>19.3</v>
      </c>
      <c r="I56" s="12">
        <v>29.7</v>
      </c>
      <c r="J56" s="12">
        <v>25.3</v>
      </c>
      <c r="K56" s="12">
        <v>13</v>
      </c>
      <c r="L56" s="12">
        <v>61.5</v>
      </c>
      <c r="M56" s="12">
        <v>59.6</v>
      </c>
      <c r="N56" s="12">
        <v>59.1</v>
      </c>
      <c r="O56" s="12">
        <v>62.5</v>
      </c>
      <c r="P56" s="12">
        <v>64</v>
      </c>
      <c r="Q56" s="12">
        <v>62.4</v>
      </c>
      <c r="R56" s="12">
        <v>64.3</v>
      </c>
      <c r="S56" s="12">
        <v>64.7</v>
      </c>
      <c r="T56" s="12">
        <v>7.1</v>
      </c>
      <c r="U56" s="12">
        <v>34.9</v>
      </c>
      <c r="V56" s="12">
        <v>47.9</v>
      </c>
      <c r="W56" s="12">
        <v>32.1</v>
      </c>
      <c r="X56" s="12">
        <v>33.1</v>
      </c>
      <c r="Y56" s="12">
        <v>67.7</v>
      </c>
      <c r="Z56" s="12">
        <v>35.200000000000003</v>
      </c>
      <c r="AA56" s="12">
        <v>73</v>
      </c>
      <c r="AB56" s="12">
        <v>33.1</v>
      </c>
      <c r="AC56" s="12">
        <v>72.7</v>
      </c>
      <c r="AD56" s="12">
        <v>54.7</v>
      </c>
      <c r="AE56" s="12">
        <v>72.5</v>
      </c>
      <c r="AF56" s="12">
        <v>72.3</v>
      </c>
      <c r="AG56" s="12">
        <v>66.900000000000006</v>
      </c>
      <c r="AH56" s="12"/>
      <c r="AI56" s="10">
        <v>57625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12.6</v>
      </c>
      <c r="C57" s="12">
        <v>10.6</v>
      </c>
      <c r="D57" s="12">
        <v>14.5</v>
      </c>
      <c r="E57" s="12">
        <v>24.7</v>
      </c>
      <c r="F57" s="12">
        <v>25.6</v>
      </c>
      <c r="G57" s="12">
        <v>24.9</v>
      </c>
      <c r="H57" s="12">
        <v>9.9</v>
      </c>
      <c r="I57" s="12">
        <v>14.7</v>
      </c>
      <c r="J57" s="12">
        <v>14.2</v>
      </c>
      <c r="K57" s="12">
        <v>6.8</v>
      </c>
      <c r="L57" s="12">
        <v>33.299999999999997</v>
      </c>
      <c r="M57" s="12">
        <v>35</v>
      </c>
      <c r="N57" s="12">
        <v>29.8</v>
      </c>
      <c r="O57" s="12">
        <v>36</v>
      </c>
      <c r="P57" s="12">
        <v>37.200000000000003</v>
      </c>
      <c r="Q57" s="12">
        <v>36.1</v>
      </c>
      <c r="R57" s="12">
        <v>37.6</v>
      </c>
      <c r="S57" s="12">
        <v>38</v>
      </c>
      <c r="T57" s="12">
        <v>3.8</v>
      </c>
      <c r="U57" s="12">
        <v>17.600000000000001</v>
      </c>
      <c r="V57" s="12">
        <v>23.4</v>
      </c>
      <c r="W57" s="12">
        <v>16.600000000000001</v>
      </c>
      <c r="X57" s="12">
        <v>17.5</v>
      </c>
      <c r="Y57" s="12">
        <v>36.700000000000003</v>
      </c>
      <c r="Z57" s="12">
        <v>17.7</v>
      </c>
      <c r="AA57" s="12">
        <v>39.1</v>
      </c>
      <c r="AB57" s="12">
        <v>16.5</v>
      </c>
      <c r="AC57" s="12">
        <v>42.3</v>
      </c>
      <c r="AD57" s="12">
        <v>33.9</v>
      </c>
      <c r="AE57" s="12">
        <v>41.6</v>
      </c>
      <c r="AF57" s="12">
        <v>41.3</v>
      </c>
      <c r="AG57" s="12">
        <v>37.9</v>
      </c>
      <c r="AH57" s="12"/>
      <c r="AI57" s="10">
        <v>30058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39" priority="1" stopIfTrue="1" operator="greaterThan">
      <formula>300</formula>
    </cfRule>
    <cfRule type="cellIs" dxfId="4438" priority="2" stopIfTrue="1" operator="between">
      <formula>150</formula>
      <formula>250</formula>
    </cfRule>
    <cfRule type="cellIs" dxfId="4437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43.4</v>
      </c>
      <c r="C3" s="12">
        <v>51.5</v>
      </c>
      <c r="D3" s="12">
        <v>15.4</v>
      </c>
      <c r="E3" s="12">
        <v>47.5</v>
      </c>
      <c r="F3" s="12">
        <v>52.9</v>
      </c>
      <c r="G3" s="12">
        <v>51.8</v>
      </c>
      <c r="H3" s="12">
        <v>47.4</v>
      </c>
      <c r="I3" s="12">
        <v>42</v>
      </c>
      <c r="J3" s="12">
        <v>42.2</v>
      </c>
      <c r="K3" s="12">
        <v>41.1</v>
      </c>
      <c r="L3" s="12">
        <v>44.1</v>
      </c>
      <c r="M3" s="12">
        <v>49.2</v>
      </c>
      <c r="N3" s="12">
        <v>42.8</v>
      </c>
      <c r="O3" s="12">
        <v>43.3</v>
      </c>
      <c r="P3" s="12">
        <v>52.9</v>
      </c>
      <c r="Q3" s="12">
        <v>34.5</v>
      </c>
      <c r="R3" s="12">
        <v>25.2</v>
      </c>
      <c r="S3" s="12">
        <v>53</v>
      </c>
      <c r="T3" s="12">
        <v>53</v>
      </c>
      <c r="U3" s="12">
        <v>53</v>
      </c>
      <c r="V3" s="12">
        <v>53</v>
      </c>
      <c r="W3" s="12">
        <v>45.7</v>
      </c>
      <c r="X3" s="12">
        <v>44.8</v>
      </c>
      <c r="Y3" s="12">
        <v>46.4</v>
      </c>
      <c r="Z3" s="12">
        <v>44.5</v>
      </c>
      <c r="AA3" s="12">
        <v>14.6</v>
      </c>
      <c r="AB3" s="12">
        <v>29.6</v>
      </c>
      <c r="AC3" s="12">
        <v>21.5</v>
      </c>
      <c r="AD3" s="12">
        <v>51.4</v>
      </c>
      <c r="AE3" s="12">
        <v>53</v>
      </c>
      <c r="AF3" s="12">
        <v>48.9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245.8</v>
      </c>
      <c r="C4" s="28">
        <f t="shared" si="0"/>
        <v>198.3</v>
      </c>
      <c r="D4" s="28">
        <f t="shared" si="0"/>
        <v>87.600000000000009</v>
      </c>
      <c r="E4" s="28">
        <f t="shared" si="0"/>
        <v>254.6</v>
      </c>
      <c r="F4" s="28">
        <f t="shared" si="0"/>
        <v>132.70000000000002</v>
      </c>
      <c r="G4" s="28">
        <f t="shared" si="0"/>
        <v>192.5</v>
      </c>
      <c r="H4" s="28">
        <f t="shared" ref="H4:M4" si="1">SUM(H54:H57)</f>
        <v>259.5</v>
      </c>
      <c r="I4" s="28">
        <f t="shared" si="1"/>
        <v>296.89999999999998</v>
      </c>
      <c r="J4" s="28">
        <f t="shared" si="1"/>
        <v>298.09999999999997</v>
      </c>
      <c r="K4" s="28">
        <f t="shared" si="1"/>
        <v>294.2</v>
      </c>
      <c r="L4" s="28">
        <f t="shared" si="1"/>
        <v>284.60000000000002</v>
      </c>
      <c r="M4" s="28">
        <f t="shared" si="1"/>
        <v>214.89999999999998</v>
      </c>
      <c r="N4" s="28">
        <f t="shared" ref="N4:S4" si="2">SUM(N54:N57)</f>
        <v>302.89999999999998</v>
      </c>
      <c r="O4" s="28">
        <f t="shared" si="2"/>
        <v>309.00000000000006</v>
      </c>
      <c r="P4" s="28">
        <f t="shared" si="2"/>
        <v>258.5</v>
      </c>
      <c r="Q4" s="28">
        <f t="shared" si="2"/>
        <v>134.9</v>
      </c>
      <c r="R4" s="28">
        <f t="shared" si="2"/>
        <v>84.600000000000009</v>
      </c>
      <c r="S4" s="28">
        <f t="shared" si="2"/>
        <v>195.8</v>
      </c>
      <c r="T4" s="28">
        <f t="shared" ref="T4:Y4" si="3">SUM(T54:T57)</f>
        <v>284.39999999999998</v>
      </c>
      <c r="U4" s="28">
        <f t="shared" si="3"/>
        <v>189.9</v>
      </c>
      <c r="V4" s="28">
        <f t="shared" si="3"/>
        <v>336.00000000000006</v>
      </c>
      <c r="W4" s="28">
        <f t="shared" si="3"/>
        <v>340.7</v>
      </c>
      <c r="X4" s="28">
        <f t="shared" si="3"/>
        <v>339.4</v>
      </c>
      <c r="Y4" s="28">
        <f t="shared" si="3"/>
        <v>345.29999999999995</v>
      </c>
      <c r="Z4" s="28">
        <f t="shared" ref="Z4:AE4" si="4">SUM(Z54:Z57)</f>
        <v>329.20000000000005</v>
      </c>
      <c r="AA4" s="28">
        <f t="shared" si="4"/>
        <v>62.400000000000006</v>
      </c>
      <c r="AB4" s="28">
        <f t="shared" si="4"/>
        <v>109.1</v>
      </c>
      <c r="AC4" s="28">
        <f t="shared" si="4"/>
        <v>98.5</v>
      </c>
      <c r="AD4" s="28">
        <f t="shared" si="4"/>
        <v>98.1</v>
      </c>
      <c r="AE4" s="28">
        <f t="shared" si="4"/>
        <v>344.6</v>
      </c>
      <c r="AF4" s="28">
        <f>SUM(AF54:AF57)</f>
        <v>335.09999999999997</v>
      </c>
      <c r="AG4" s="28"/>
      <c r="AI4" s="9">
        <f>SUM(C4:AG4)</f>
        <v>7012.3000000000011</v>
      </c>
      <c r="AJ4" s="14">
        <f>AVERAGE(C4:AG4)</f>
        <v>233.74333333333337</v>
      </c>
      <c r="AK4" s="15"/>
    </row>
    <row r="5" spans="1:40" x14ac:dyDescent="0.25">
      <c r="A5" s="11" t="s">
        <v>29</v>
      </c>
      <c r="B5" s="10">
        <f t="shared" ref="B5:H5" si="5">$B53+B6</f>
        <v>210363</v>
      </c>
      <c r="C5" s="10">
        <f t="shared" si="5"/>
        <v>210560</v>
      </c>
      <c r="D5" s="10">
        <f t="shared" si="5"/>
        <v>210649</v>
      </c>
      <c r="E5" s="10">
        <f t="shared" si="5"/>
        <v>210904</v>
      </c>
      <c r="F5" s="10">
        <f t="shared" si="5"/>
        <v>211036</v>
      </c>
      <c r="G5" s="10">
        <f t="shared" si="5"/>
        <v>211230</v>
      </c>
      <c r="H5" s="10">
        <f t="shared" si="5"/>
        <v>211489</v>
      </c>
      <c r="I5" s="10">
        <f t="shared" ref="I5:O5" si="6">$B53+I6</f>
        <v>211786</v>
      </c>
      <c r="J5" s="10">
        <f t="shared" si="6"/>
        <v>212084</v>
      </c>
      <c r="K5" s="10">
        <f t="shared" si="6"/>
        <v>212379</v>
      </c>
      <c r="L5" s="10">
        <f t="shared" si="6"/>
        <v>212664</v>
      </c>
      <c r="M5" s="10">
        <f t="shared" si="6"/>
        <v>212879</v>
      </c>
      <c r="N5" s="10">
        <f t="shared" si="6"/>
        <v>213182</v>
      </c>
      <c r="O5" s="10">
        <f t="shared" si="6"/>
        <v>213491</v>
      </c>
      <c r="P5" s="10">
        <f t="shared" ref="P5:V5" si="7">$B53+P6</f>
        <v>213750</v>
      </c>
      <c r="Q5" s="10">
        <f t="shared" si="7"/>
        <v>213884</v>
      </c>
      <c r="R5" s="10">
        <f t="shared" si="7"/>
        <v>213969</v>
      </c>
      <c r="S5" s="10">
        <f t="shared" si="7"/>
        <v>214164</v>
      </c>
      <c r="T5" s="10">
        <f t="shared" si="7"/>
        <v>214449</v>
      </c>
      <c r="U5" s="10">
        <f t="shared" si="7"/>
        <v>214639</v>
      </c>
      <c r="V5" s="10">
        <f t="shared" si="7"/>
        <v>214976</v>
      </c>
      <c r="W5" s="10">
        <f t="shared" ref="W5:AC5" si="8">$B53+W6</f>
        <v>215317</v>
      </c>
      <c r="X5" s="10">
        <f t="shared" si="8"/>
        <v>215656</v>
      </c>
      <c r="Y5" s="10">
        <f t="shared" si="8"/>
        <v>216002</v>
      </c>
      <c r="Z5" s="10">
        <f t="shared" si="8"/>
        <v>216331</v>
      </c>
      <c r="AA5" s="10">
        <f t="shared" si="8"/>
        <v>216592</v>
      </c>
      <c r="AB5" s="10">
        <f t="shared" si="8"/>
        <v>216503</v>
      </c>
      <c r="AC5" s="10">
        <f t="shared" si="8"/>
        <v>216601</v>
      </c>
      <c r="AD5" s="10">
        <f>$B53+AD6</f>
        <v>216699</v>
      </c>
      <c r="AE5" s="10">
        <f>$B53+AE6</f>
        <v>217045</v>
      </c>
      <c r="AF5" s="10">
        <f>$B53+AF6</f>
        <v>217380</v>
      </c>
      <c r="AG5" s="10"/>
      <c r="AI5" s="10">
        <f>MAX(C5:AG5)-B5</f>
        <v>7017</v>
      </c>
    </row>
    <row r="6" spans="1:40" s="19" customFormat="1" x14ac:dyDescent="0.25">
      <c r="B6" s="24">
        <v>168688</v>
      </c>
      <c r="C6" s="24">
        <v>168885</v>
      </c>
      <c r="D6" s="19">
        <v>168974</v>
      </c>
      <c r="E6" s="10">
        <v>169229</v>
      </c>
      <c r="F6" s="24">
        <v>169361</v>
      </c>
      <c r="G6" s="24">
        <v>169555</v>
      </c>
      <c r="H6" s="24">
        <v>169814</v>
      </c>
      <c r="I6" s="24">
        <v>170111</v>
      </c>
      <c r="J6" s="24">
        <v>170409</v>
      </c>
      <c r="K6" s="24">
        <v>170704</v>
      </c>
      <c r="L6" s="24">
        <v>170989</v>
      </c>
      <c r="M6" s="24">
        <v>171204</v>
      </c>
      <c r="N6" s="24">
        <v>171507</v>
      </c>
      <c r="O6" s="24">
        <v>171816</v>
      </c>
      <c r="P6" s="24">
        <v>172075</v>
      </c>
      <c r="Q6" s="24">
        <v>172209</v>
      </c>
      <c r="R6" s="24">
        <v>172294</v>
      </c>
      <c r="S6" s="24">
        <v>172489</v>
      </c>
      <c r="T6" s="24">
        <v>172774</v>
      </c>
      <c r="U6" s="24">
        <v>172964</v>
      </c>
      <c r="V6" s="24">
        <v>173301</v>
      </c>
      <c r="W6" s="24">
        <v>173642</v>
      </c>
      <c r="X6" s="24">
        <v>173981</v>
      </c>
      <c r="Y6" s="24">
        <v>174327</v>
      </c>
      <c r="Z6" s="24">
        <v>174656</v>
      </c>
      <c r="AA6" s="24">
        <v>174917</v>
      </c>
      <c r="AB6" s="24">
        <v>174828</v>
      </c>
      <c r="AC6" s="24">
        <v>174926</v>
      </c>
      <c r="AD6" s="24">
        <v>175024</v>
      </c>
      <c r="AE6" s="24">
        <v>175370</v>
      </c>
      <c r="AF6" s="24">
        <v>175705</v>
      </c>
      <c r="AG6" s="24"/>
      <c r="AI6" s="10"/>
      <c r="AJ6" s="20"/>
    </row>
    <row r="7" spans="1:40" x14ac:dyDescent="0.25">
      <c r="A7" s="11" t="s">
        <v>27</v>
      </c>
      <c r="B7" s="10">
        <f>'Mar17'!AG7</f>
        <v>180305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G7" s="10">
        <f>SUM(AI54:AI56)+B53</f>
        <v>186278</v>
      </c>
      <c r="AI7" s="10">
        <f>MAX(C7:AG7)-B7</f>
        <v>5973</v>
      </c>
      <c r="AJ7" s="16"/>
    </row>
    <row r="8" spans="1:40" x14ac:dyDescent="0.25">
      <c r="A8" s="18" t="s">
        <v>37</v>
      </c>
      <c r="B8" s="10">
        <f>'Mar17'!AG8</f>
        <v>30058</v>
      </c>
      <c r="O8" s="10"/>
      <c r="AE8" s="10"/>
      <c r="AG8" s="10">
        <f>AI57</f>
        <v>31102</v>
      </c>
      <c r="AI8" s="10">
        <f>MAX(C8:AG8)-B8</f>
        <v>1044</v>
      </c>
    </row>
    <row r="9" spans="1:40" x14ac:dyDescent="0.25">
      <c r="AI9" s="10">
        <f>SUM(AI7:AI8)</f>
        <v>7017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70.599999999999994</v>
      </c>
      <c r="C54" s="12">
        <v>55.6</v>
      </c>
      <c r="D54" s="12">
        <v>25.3</v>
      </c>
      <c r="E54" s="12">
        <v>74.8</v>
      </c>
      <c r="F54" s="12">
        <v>37.700000000000003</v>
      </c>
      <c r="G54" s="12">
        <v>57</v>
      </c>
      <c r="H54" s="12">
        <v>77.5</v>
      </c>
      <c r="I54" s="12">
        <v>87.4</v>
      </c>
      <c r="J54" s="12">
        <v>87.5</v>
      </c>
      <c r="K54" s="12">
        <v>86.2</v>
      </c>
      <c r="L54" s="12">
        <v>81.3</v>
      </c>
      <c r="M54" s="12">
        <v>64.8</v>
      </c>
      <c r="N54" s="12">
        <v>89.5</v>
      </c>
      <c r="O54" s="12">
        <v>90.7</v>
      </c>
      <c r="P54" s="12">
        <v>75.599999999999994</v>
      </c>
      <c r="Q54" s="12">
        <v>38.4</v>
      </c>
      <c r="R54" s="12">
        <v>24.7</v>
      </c>
      <c r="S54" s="12">
        <v>55.2</v>
      </c>
      <c r="T54" s="12">
        <v>83.9</v>
      </c>
      <c r="U54" s="12">
        <v>55.8</v>
      </c>
      <c r="V54" s="12">
        <v>98.7</v>
      </c>
      <c r="W54" s="12">
        <v>100</v>
      </c>
      <c r="X54" s="12">
        <v>98.7</v>
      </c>
      <c r="Y54" s="12">
        <v>102.6</v>
      </c>
      <c r="Z54" s="12">
        <v>95.6</v>
      </c>
      <c r="AA54" s="12">
        <v>17.899999999999999</v>
      </c>
      <c r="AB54" s="12">
        <v>31.7</v>
      </c>
      <c r="AC54" s="12">
        <v>28.7</v>
      </c>
      <c r="AD54" s="12">
        <v>28.8</v>
      </c>
      <c r="AE54" s="12">
        <v>100.3</v>
      </c>
      <c r="AF54" s="12">
        <v>96.8</v>
      </c>
      <c r="AG54" s="12"/>
      <c r="AH54" s="12"/>
      <c r="AI54" s="10">
        <v>22211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70.400000000000006</v>
      </c>
      <c r="C55" s="12">
        <v>55.7</v>
      </c>
      <c r="D55" s="12">
        <v>25.1</v>
      </c>
      <c r="E55" s="12">
        <v>73.599999999999994</v>
      </c>
      <c r="F55" s="12">
        <v>37.6</v>
      </c>
      <c r="G55" s="12">
        <v>56.3</v>
      </c>
      <c r="H55" s="12">
        <v>77</v>
      </c>
      <c r="I55" s="12">
        <v>86.1</v>
      </c>
      <c r="J55" s="12">
        <v>86.2</v>
      </c>
      <c r="K55" s="12">
        <v>85.3</v>
      </c>
      <c r="L55" s="12">
        <v>81.8</v>
      </c>
      <c r="M55" s="12">
        <v>64.099999999999994</v>
      </c>
      <c r="N55" s="12">
        <v>88.4</v>
      </c>
      <c r="O55" s="12">
        <v>89.4</v>
      </c>
      <c r="P55" s="12">
        <v>74.599999999999994</v>
      </c>
      <c r="Q55" s="12">
        <v>38.200000000000003</v>
      </c>
      <c r="R55" s="12">
        <v>24.3</v>
      </c>
      <c r="S55" s="12">
        <v>55.1</v>
      </c>
      <c r="T55" s="12">
        <v>82.9</v>
      </c>
      <c r="U55" s="12">
        <v>55.5</v>
      </c>
      <c r="V55" s="12">
        <v>97.9</v>
      </c>
      <c r="W55" s="12">
        <v>98.7</v>
      </c>
      <c r="X55" s="12">
        <v>98.2</v>
      </c>
      <c r="Y55" s="12">
        <v>101.3</v>
      </c>
      <c r="Z55" s="12">
        <v>95.2</v>
      </c>
      <c r="AA55" s="12">
        <v>17.600000000000001</v>
      </c>
      <c r="AB55" s="12">
        <v>31.4</v>
      </c>
      <c r="AC55" s="12">
        <v>28.3</v>
      </c>
      <c r="AD55" s="12">
        <v>29</v>
      </c>
      <c r="AE55" s="12">
        <v>100.8</v>
      </c>
      <c r="AF55" s="12">
        <v>96.8</v>
      </c>
      <c r="AG55" s="12"/>
      <c r="AH55" s="12"/>
      <c r="AI55" s="10">
        <v>62877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66.900000000000006</v>
      </c>
      <c r="C56" s="12">
        <v>53.9</v>
      </c>
      <c r="D56" s="12">
        <v>24.5</v>
      </c>
      <c r="E56" s="12">
        <v>67.8</v>
      </c>
      <c r="F56" s="12">
        <v>36.5</v>
      </c>
      <c r="G56" s="12">
        <v>52.3</v>
      </c>
      <c r="H56" s="12">
        <v>70.5</v>
      </c>
      <c r="I56" s="12">
        <v>78.7</v>
      </c>
      <c r="J56" s="12">
        <v>79</v>
      </c>
      <c r="K56" s="12">
        <v>77.900000000000006</v>
      </c>
      <c r="L56" s="12">
        <v>76.7</v>
      </c>
      <c r="M56" s="12">
        <v>58.4</v>
      </c>
      <c r="N56" s="12">
        <v>80.5</v>
      </c>
      <c r="O56" s="12">
        <v>82.1</v>
      </c>
      <c r="P56" s="12">
        <v>67.599999999999994</v>
      </c>
      <c r="Q56" s="12">
        <v>36.9</v>
      </c>
      <c r="R56" s="12">
        <v>23.7</v>
      </c>
      <c r="S56" s="12">
        <v>53.1</v>
      </c>
      <c r="T56" s="12">
        <v>77.7</v>
      </c>
      <c r="U56" s="12">
        <v>52.8</v>
      </c>
      <c r="V56" s="12">
        <v>89.8</v>
      </c>
      <c r="W56" s="12">
        <v>90.7</v>
      </c>
      <c r="X56" s="12">
        <v>91.3</v>
      </c>
      <c r="Y56" s="12">
        <v>93.7</v>
      </c>
      <c r="Z56" s="12">
        <v>88.4</v>
      </c>
      <c r="AA56" s="12">
        <v>17.100000000000001</v>
      </c>
      <c r="AB56" s="12">
        <v>30.7</v>
      </c>
      <c r="AC56" s="12">
        <v>27.6</v>
      </c>
      <c r="AD56" s="12">
        <v>26.4</v>
      </c>
      <c r="AE56" s="12">
        <v>92.2</v>
      </c>
      <c r="AF56" s="12">
        <v>90.1</v>
      </c>
      <c r="AG56" s="12"/>
      <c r="AH56" s="12"/>
      <c r="AI56" s="10">
        <v>59515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37.9</v>
      </c>
      <c r="C57" s="12">
        <v>33.1</v>
      </c>
      <c r="D57" s="12">
        <v>12.7</v>
      </c>
      <c r="E57" s="12">
        <v>38.4</v>
      </c>
      <c r="F57" s="12">
        <v>20.9</v>
      </c>
      <c r="G57" s="12">
        <v>26.9</v>
      </c>
      <c r="H57" s="12">
        <v>34.5</v>
      </c>
      <c r="I57" s="12">
        <v>44.7</v>
      </c>
      <c r="J57" s="12">
        <v>45.4</v>
      </c>
      <c r="K57" s="12">
        <v>44.8</v>
      </c>
      <c r="L57" s="12">
        <v>44.8</v>
      </c>
      <c r="M57" s="12">
        <v>27.6</v>
      </c>
      <c r="N57" s="12">
        <v>44.5</v>
      </c>
      <c r="O57" s="12">
        <v>46.8</v>
      </c>
      <c r="P57" s="12">
        <v>40.700000000000003</v>
      </c>
      <c r="Q57" s="12">
        <v>21.4</v>
      </c>
      <c r="R57" s="12">
        <v>11.9</v>
      </c>
      <c r="S57" s="12">
        <v>32.4</v>
      </c>
      <c r="T57" s="12">
        <v>39.9</v>
      </c>
      <c r="U57" s="12">
        <v>25.8</v>
      </c>
      <c r="V57" s="12">
        <v>49.6</v>
      </c>
      <c r="W57" s="12">
        <v>51.3</v>
      </c>
      <c r="X57" s="12">
        <v>51.2</v>
      </c>
      <c r="Y57" s="12">
        <v>47.7</v>
      </c>
      <c r="Z57" s="12">
        <v>50</v>
      </c>
      <c r="AA57" s="12">
        <v>9.8000000000000007</v>
      </c>
      <c r="AB57" s="12">
        <v>15.3</v>
      </c>
      <c r="AC57" s="12">
        <v>13.9</v>
      </c>
      <c r="AD57" s="12">
        <v>13.9</v>
      </c>
      <c r="AE57" s="12">
        <v>51.3</v>
      </c>
      <c r="AF57" s="12">
        <v>51.4</v>
      </c>
      <c r="AG57" s="12"/>
      <c r="AH57" s="12"/>
      <c r="AI57" s="10">
        <v>31102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36" priority="1" stopIfTrue="1" operator="greaterThan">
      <formula>300</formula>
    </cfRule>
    <cfRule type="cellIs" dxfId="4435" priority="2" stopIfTrue="1" operator="between">
      <formula>150</formula>
      <formula>250</formula>
    </cfRule>
    <cfRule type="cellIs" dxfId="443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I58" sqref="AI5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48.9</v>
      </c>
      <c r="C3" s="12">
        <v>28.3</v>
      </c>
      <c r="D3" s="12">
        <v>53</v>
      </c>
      <c r="E3" s="12">
        <v>52.5</v>
      </c>
      <c r="F3" s="12">
        <v>53</v>
      </c>
      <c r="G3" s="12">
        <v>46.6</v>
      </c>
      <c r="H3" s="12">
        <v>46.1</v>
      </c>
      <c r="I3" s="12">
        <v>30.2</v>
      </c>
      <c r="J3" s="12">
        <v>27.9</v>
      </c>
      <c r="K3" s="12">
        <v>51.8</v>
      </c>
      <c r="L3" s="12">
        <v>45.3</v>
      </c>
      <c r="M3" s="12">
        <v>37.799999999999997</v>
      </c>
      <c r="N3" s="12">
        <v>53</v>
      </c>
      <c r="O3" s="12">
        <v>53</v>
      </c>
      <c r="P3" s="12">
        <v>53</v>
      </c>
      <c r="Q3" s="12">
        <v>48.6</v>
      </c>
      <c r="R3" s="12">
        <v>45.6</v>
      </c>
      <c r="S3" s="12">
        <v>43.4</v>
      </c>
      <c r="T3" s="12">
        <v>38.4</v>
      </c>
      <c r="U3" s="12">
        <v>23.6</v>
      </c>
      <c r="V3" s="12">
        <v>53</v>
      </c>
      <c r="W3" s="12">
        <v>53</v>
      </c>
      <c r="X3" s="12">
        <v>46.3</v>
      </c>
      <c r="Y3" s="12">
        <v>48.8</v>
      </c>
      <c r="Z3" s="12">
        <v>48</v>
      </c>
      <c r="AA3" s="12">
        <v>45.8</v>
      </c>
      <c r="AB3" s="12">
        <v>44</v>
      </c>
      <c r="AC3" s="12">
        <v>43.1</v>
      </c>
      <c r="AD3" s="12">
        <v>44.1</v>
      </c>
      <c r="AE3" s="12">
        <v>46.1</v>
      </c>
      <c r="AF3" s="12">
        <v>53</v>
      </c>
      <c r="AG3" s="12">
        <v>49.4</v>
      </c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335.09999999999997</v>
      </c>
      <c r="C4" s="28">
        <f t="shared" si="0"/>
        <v>118.20000000000002</v>
      </c>
      <c r="D4" s="28">
        <f t="shared" si="0"/>
        <v>208.1</v>
      </c>
      <c r="E4" s="28">
        <f t="shared" si="0"/>
        <v>237.3</v>
      </c>
      <c r="F4" s="28">
        <f t="shared" si="0"/>
        <v>153.80000000000001</v>
      </c>
      <c r="G4" s="28">
        <f t="shared" si="0"/>
        <v>352.1</v>
      </c>
      <c r="H4" s="28">
        <f t="shared" ref="H4:M4" si="1">SUM(H54:H57)</f>
        <v>98.9</v>
      </c>
      <c r="I4" s="28">
        <f t="shared" si="1"/>
        <v>97.5</v>
      </c>
      <c r="J4" s="28">
        <f t="shared" si="1"/>
        <v>95.100000000000009</v>
      </c>
      <c r="K4" s="28">
        <f t="shared" si="1"/>
        <v>245.5</v>
      </c>
      <c r="L4" s="28">
        <f t="shared" si="1"/>
        <v>342.6</v>
      </c>
      <c r="M4" s="28">
        <f t="shared" si="1"/>
        <v>171.3</v>
      </c>
      <c r="N4" s="28">
        <f t="shared" ref="N4:S4" si="2">SUM(N54:N57)</f>
        <v>192.6</v>
      </c>
      <c r="O4" s="28">
        <f t="shared" si="2"/>
        <v>206.39999999999998</v>
      </c>
      <c r="P4" s="28">
        <f t="shared" si="2"/>
        <v>248.9</v>
      </c>
      <c r="Q4" s="28">
        <f t="shared" si="2"/>
        <v>354.3</v>
      </c>
      <c r="R4" s="28">
        <f t="shared" si="2"/>
        <v>351.1</v>
      </c>
      <c r="S4" s="28">
        <f t="shared" si="2"/>
        <v>333.09999999999997</v>
      </c>
      <c r="T4" s="28">
        <f t="shared" ref="T4:Y4" si="3">SUM(T54:T57)</f>
        <v>203.79999999999998</v>
      </c>
      <c r="U4" s="28">
        <f t="shared" si="3"/>
        <v>90.1</v>
      </c>
      <c r="V4" s="28">
        <f t="shared" si="3"/>
        <v>297.89999999999998</v>
      </c>
      <c r="W4" s="28">
        <f t="shared" si="3"/>
        <v>290.7</v>
      </c>
      <c r="X4" s="28">
        <f t="shared" si="3"/>
        <v>362.59999999999997</v>
      </c>
      <c r="Y4" s="28">
        <f t="shared" si="3"/>
        <v>319.39999999999998</v>
      </c>
      <c r="Z4" s="28">
        <f t="shared" ref="Z4:AE4" si="4">SUM(Z54:Z57)</f>
        <v>350.99999999999994</v>
      </c>
      <c r="AA4" s="28">
        <f t="shared" si="4"/>
        <v>351.5</v>
      </c>
      <c r="AB4" s="28">
        <f t="shared" si="4"/>
        <v>357.49999999999994</v>
      </c>
      <c r="AC4" s="28">
        <f t="shared" si="4"/>
        <v>341.9</v>
      </c>
      <c r="AD4" s="28">
        <f t="shared" si="4"/>
        <v>327.10000000000002</v>
      </c>
      <c r="AE4" s="28">
        <f t="shared" si="4"/>
        <v>278.8</v>
      </c>
      <c r="AF4" s="28">
        <f>SUM(AF54:AF57)</f>
        <v>215.4</v>
      </c>
      <c r="AG4" s="28">
        <f>SUM(AG54:AG57)</f>
        <v>263.59999999999997</v>
      </c>
      <c r="AI4" s="9">
        <f>SUM(C4:AG4)</f>
        <v>7858.1</v>
      </c>
      <c r="AJ4" s="14">
        <f>AVERAGE(C4:AG4)</f>
        <v>253.48709677419356</v>
      </c>
      <c r="AK4" s="15"/>
    </row>
    <row r="5" spans="1:40" x14ac:dyDescent="0.25">
      <c r="A5" s="11" t="s">
        <v>29</v>
      </c>
      <c r="B5" s="10">
        <f t="shared" ref="B5:H5" si="5">$B53+B6</f>
        <v>217380</v>
      </c>
      <c r="C5" s="10">
        <f t="shared" si="5"/>
        <v>217498</v>
      </c>
      <c r="D5" s="10">
        <f t="shared" si="5"/>
        <v>217708</v>
      </c>
      <c r="E5" s="10">
        <f t="shared" si="5"/>
        <v>217945</v>
      </c>
      <c r="F5" s="10">
        <f t="shared" si="5"/>
        <v>218099</v>
      </c>
      <c r="G5" s="10">
        <f t="shared" si="5"/>
        <v>218450</v>
      </c>
      <c r="H5" s="10">
        <f t="shared" si="5"/>
        <v>218550</v>
      </c>
      <c r="I5" s="10">
        <f t="shared" ref="I5:O5" si="6">$B53+I6</f>
        <v>218647</v>
      </c>
      <c r="J5" s="10">
        <f t="shared" si="6"/>
        <v>218743</v>
      </c>
      <c r="K5" s="10">
        <f t="shared" si="6"/>
        <v>218988</v>
      </c>
      <c r="L5" s="10">
        <f t="shared" si="6"/>
        <v>219331</v>
      </c>
      <c r="M5" s="10">
        <f t="shared" si="6"/>
        <v>219503</v>
      </c>
      <c r="N5" s="10">
        <f t="shared" si="6"/>
        <v>219695</v>
      </c>
      <c r="O5" s="10">
        <f t="shared" si="6"/>
        <v>219901</v>
      </c>
      <c r="P5" s="10">
        <f t="shared" ref="P5:V5" si="7">$B53+P6</f>
        <v>220142</v>
      </c>
      <c r="Q5" s="10">
        <f t="shared" si="7"/>
        <v>220506</v>
      </c>
      <c r="R5" s="10">
        <f t="shared" si="7"/>
        <v>220857</v>
      </c>
      <c r="S5" s="10">
        <f t="shared" si="7"/>
        <v>221190</v>
      </c>
      <c r="T5" s="10">
        <f t="shared" si="7"/>
        <v>221394</v>
      </c>
      <c r="U5" s="10">
        <f t="shared" si="7"/>
        <v>221485</v>
      </c>
      <c r="V5" s="10">
        <f t="shared" si="7"/>
        <v>221783</v>
      </c>
      <c r="W5" s="10">
        <f t="shared" ref="W5:AC5" si="8">$B53+W6</f>
        <v>222014</v>
      </c>
      <c r="X5" s="10">
        <f t="shared" si="8"/>
        <v>222436</v>
      </c>
      <c r="Y5" s="10">
        <f t="shared" si="8"/>
        <v>222756</v>
      </c>
      <c r="Z5" s="10">
        <f t="shared" si="8"/>
        <v>223108</v>
      </c>
      <c r="AA5" s="10">
        <f t="shared" si="8"/>
        <v>223458</v>
      </c>
      <c r="AB5" s="10">
        <f t="shared" si="8"/>
        <v>223817</v>
      </c>
      <c r="AC5" s="10">
        <f t="shared" si="8"/>
        <v>224158</v>
      </c>
      <c r="AD5" s="10">
        <f>$B53+AD6</f>
        <v>224486</v>
      </c>
      <c r="AE5" s="10">
        <f>$B53+AE6</f>
        <v>224766</v>
      </c>
      <c r="AF5" s="10">
        <f>$B53+AF6</f>
        <v>224981</v>
      </c>
      <c r="AG5" s="10">
        <f>$B53+AG6</f>
        <v>225245</v>
      </c>
      <c r="AI5" s="10">
        <f>MAX(C5:AG5)-B5</f>
        <v>7865</v>
      </c>
    </row>
    <row r="6" spans="1:40" s="19" customFormat="1" x14ac:dyDescent="0.25">
      <c r="B6" s="24">
        <v>175705</v>
      </c>
      <c r="C6" s="24">
        <v>175823</v>
      </c>
      <c r="D6" s="24">
        <v>176033</v>
      </c>
      <c r="E6" s="10">
        <v>176270</v>
      </c>
      <c r="F6" s="24">
        <v>176424</v>
      </c>
      <c r="G6" s="24">
        <v>176775</v>
      </c>
      <c r="H6" s="24">
        <v>176875</v>
      </c>
      <c r="I6" s="24">
        <v>176972</v>
      </c>
      <c r="J6" s="24">
        <v>177068</v>
      </c>
      <c r="K6" s="24">
        <v>177313</v>
      </c>
      <c r="L6" s="24">
        <v>177656</v>
      </c>
      <c r="M6" s="24">
        <v>177828</v>
      </c>
      <c r="N6" s="24">
        <v>178020</v>
      </c>
      <c r="O6" s="24">
        <v>178226</v>
      </c>
      <c r="P6" s="24">
        <v>178467</v>
      </c>
      <c r="Q6" s="24">
        <v>178831</v>
      </c>
      <c r="R6" s="24">
        <v>179182</v>
      </c>
      <c r="S6" s="24">
        <v>179515</v>
      </c>
      <c r="T6" s="24">
        <v>179719</v>
      </c>
      <c r="U6" s="24">
        <v>179810</v>
      </c>
      <c r="V6" s="24">
        <v>180108</v>
      </c>
      <c r="W6" s="24">
        <v>180339</v>
      </c>
      <c r="X6" s="24">
        <v>180761</v>
      </c>
      <c r="Y6" s="24">
        <v>181081</v>
      </c>
      <c r="Z6" s="24">
        <v>181433</v>
      </c>
      <c r="AA6" s="24">
        <v>181783</v>
      </c>
      <c r="AB6" s="24">
        <v>182142</v>
      </c>
      <c r="AC6" s="24">
        <v>182483</v>
      </c>
      <c r="AD6" s="24">
        <v>182811</v>
      </c>
      <c r="AE6" s="24">
        <v>183091</v>
      </c>
      <c r="AF6" s="24">
        <v>183306</v>
      </c>
      <c r="AG6" s="24">
        <v>183570</v>
      </c>
      <c r="AI6" s="10"/>
      <c r="AJ6" s="20"/>
    </row>
    <row r="7" spans="1:40" x14ac:dyDescent="0.25">
      <c r="A7" s="11" t="s">
        <v>27</v>
      </c>
      <c r="B7" s="10">
        <f>'Apr17'!AG7</f>
        <v>186278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192974</v>
      </c>
      <c r="AI7" s="10">
        <f>MAX(C7:AG7)-B7</f>
        <v>6696</v>
      </c>
      <c r="AJ7" s="16"/>
    </row>
    <row r="8" spans="1:40" x14ac:dyDescent="0.25">
      <c r="A8" s="18" t="s">
        <v>37</v>
      </c>
      <c r="B8" s="10">
        <f>'Apr17'!AG8</f>
        <v>31102</v>
      </c>
      <c r="O8" s="10"/>
      <c r="AE8" s="10"/>
      <c r="AF8" s="10"/>
      <c r="AG8" s="10">
        <f>AI57</f>
        <v>32271</v>
      </c>
      <c r="AI8" s="10">
        <f>MAX(C8:AG8)-B8</f>
        <v>1169</v>
      </c>
    </row>
    <row r="9" spans="1:40" x14ac:dyDescent="0.25">
      <c r="AI9" s="10">
        <f>SUM(AI7:AI8)</f>
        <v>7865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96.8</v>
      </c>
      <c r="C54" s="12">
        <v>34.6</v>
      </c>
      <c r="D54" s="12">
        <v>58.7</v>
      </c>
      <c r="E54" s="12">
        <v>68.7</v>
      </c>
      <c r="F54" s="12">
        <v>44.2</v>
      </c>
      <c r="G54" s="12">
        <v>102.8</v>
      </c>
      <c r="H54" s="12">
        <v>27.9</v>
      </c>
      <c r="I54" s="12">
        <v>28.3</v>
      </c>
      <c r="J54" s="12">
        <v>27.6</v>
      </c>
      <c r="K54" s="12">
        <v>72.8</v>
      </c>
      <c r="L54" s="12">
        <v>98</v>
      </c>
      <c r="M54" s="12">
        <v>49.4</v>
      </c>
      <c r="N54" s="12">
        <v>54.4</v>
      </c>
      <c r="O54" s="12">
        <v>58.8</v>
      </c>
      <c r="P54" s="12">
        <v>75</v>
      </c>
      <c r="Q54" s="12">
        <v>103.7</v>
      </c>
      <c r="R54" s="12">
        <v>102.7</v>
      </c>
      <c r="S54" s="12">
        <v>96.3</v>
      </c>
      <c r="T54" s="12">
        <v>59.2</v>
      </c>
      <c r="U54" s="12">
        <v>29.2</v>
      </c>
      <c r="V54" s="12">
        <v>85.5</v>
      </c>
      <c r="W54" s="12">
        <v>87</v>
      </c>
      <c r="X54" s="12">
        <v>106.5</v>
      </c>
      <c r="Y54" s="12">
        <v>92.3</v>
      </c>
      <c r="Z54" s="12">
        <v>103.2</v>
      </c>
      <c r="AA54" s="12">
        <v>103.7</v>
      </c>
      <c r="AB54" s="12">
        <v>104.6</v>
      </c>
      <c r="AC54" s="12">
        <v>98.9</v>
      </c>
      <c r="AD54" s="12">
        <v>94.3</v>
      </c>
      <c r="AE54" s="12">
        <v>77.7</v>
      </c>
      <c r="AF54" s="12">
        <v>62.5</v>
      </c>
      <c r="AG54" s="12">
        <v>75.3</v>
      </c>
      <c r="AH54" s="12"/>
      <c r="AI54" s="10">
        <v>24497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96.8</v>
      </c>
      <c r="C55" s="12">
        <v>34.200000000000003</v>
      </c>
      <c r="D55" s="12">
        <v>58.3</v>
      </c>
      <c r="E55" s="12">
        <v>67.599999999999994</v>
      </c>
      <c r="F55" s="12">
        <v>43.9</v>
      </c>
      <c r="G55" s="12">
        <v>101.2</v>
      </c>
      <c r="H55" s="12">
        <v>27.6</v>
      </c>
      <c r="I55" s="12">
        <v>28</v>
      </c>
      <c r="J55" s="12">
        <v>27.3</v>
      </c>
      <c r="K55" s="12">
        <v>72.3</v>
      </c>
      <c r="L55" s="12">
        <v>98.2</v>
      </c>
      <c r="M55" s="12">
        <v>49.1</v>
      </c>
      <c r="N55" s="12">
        <v>54.2</v>
      </c>
      <c r="O55" s="12">
        <v>58.7</v>
      </c>
      <c r="P55" s="12">
        <v>73.3</v>
      </c>
      <c r="Q55" s="12">
        <v>102.3</v>
      </c>
      <c r="R55" s="12">
        <v>101</v>
      </c>
      <c r="S55" s="12">
        <v>95.4</v>
      </c>
      <c r="T55" s="12">
        <v>58.8</v>
      </c>
      <c r="U55" s="12">
        <v>25.6</v>
      </c>
      <c r="V55" s="12">
        <v>85.9</v>
      </c>
      <c r="W55" s="12">
        <v>84.8</v>
      </c>
      <c r="X55" s="12">
        <v>104.6</v>
      </c>
      <c r="Y55" s="12">
        <v>91.1</v>
      </c>
      <c r="Z55" s="12">
        <v>102</v>
      </c>
      <c r="AA55" s="12">
        <v>101.5</v>
      </c>
      <c r="AB55" s="12">
        <v>102.8</v>
      </c>
      <c r="AC55" s="12">
        <v>99</v>
      </c>
      <c r="AD55" s="12">
        <v>93.4</v>
      </c>
      <c r="AE55" s="12">
        <v>78.2</v>
      </c>
      <c r="AF55" s="12">
        <v>62.1</v>
      </c>
      <c r="AG55" s="12">
        <v>75.099999999999994</v>
      </c>
      <c r="AH55" s="12"/>
      <c r="AI55" s="10">
        <v>65136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90.1</v>
      </c>
      <c r="C56" s="12">
        <v>33</v>
      </c>
      <c r="D56" s="12">
        <v>57.1</v>
      </c>
      <c r="E56" s="12">
        <v>63.8</v>
      </c>
      <c r="F56" s="12">
        <v>42.9</v>
      </c>
      <c r="G56" s="12">
        <v>94.8</v>
      </c>
      <c r="H56" s="12">
        <v>27.2</v>
      </c>
      <c r="I56" s="12">
        <v>27.3</v>
      </c>
      <c r="J56" s="12">
        <v>26.7</v>
      </c>
      <c r="K56" s="12">
        <v>67.099999999999994</v>
      </c>
      <c r="L56" s="12">
        <v>93.4</v>
      </c>
      <c r="M56" s="12">
        <v>47.4</v>
      </c>
      <c r="N56" s="12">
        <v>52.6</v>
      </c>
      <c r="O56" s="12">
        <v>57.7</v>
      </c>
      <c r="P56" s="12">
        <v>66.7</v>
      </c>
      <c r="Q56" s="12">
        <v>95.7</v>
      </c>
      <c r="R56" s="12">
        <v>95.4</v>
      </c>
      <c r="S56" s="12">
        <v>90.7</v>
      </c>
      <c r="T56" s="12">
        <v>57.1</v>
      </c>
      <c r="U56" s="12">
        <v>23.9</v>
      </c>
      <c r="V56" s="12">
        <v>83.6</v>
      </c>
      <c r="W56" s="12">
        <v>77.2</v>
      </c>
      <c r="X56" s="12">
        <v>98.3</v>
      </c>
      <c r="Y56" s="12">
        <v>88.5</v>
      </c>
      <c r="Z56" s="12">
        <v>95.6</v>
      </c>
      <c r="AA56" s="12">
        <v>94.9</v>
      </c>
      <c r="AB56" s="12">
        <v>97.2</v>
      </c>
      <c r="AC56" s="12">
        <v>93.1</v>
      </c>
      <c r="AD56" s="12">
        <v>89.3</v>
      </c>
      <c r="AE56" s="12">
        <v>77.400000000000006</v>
      </c>
      <c r="AF56" s="12">
        <v>59.5</v>
      </c>
      <c r="AG56" s="12">
        <v>74.400000000000006</v>
      </c>
      <c r="AH56" s="12"/>
      <c r="AI56" s="10">
        <v>61666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51.4</v>
      </c>
      <c r="C57" s="12">
        <v>16.399999999999999</v>
      </c>
      <c r="D57" s="12">
        <v>34</v>
      </c>
      <c r="E57" s="12">
        <v>37.200000000000003</v>
      </c>
      <c r="F57" s="12">
        <v>22.8</v>
      </c>
      <c r="G57" s="12">
        <v>53.3</v>
      </c>
      <c r="H57" s="12">
        <v>16.2</v>
      </c>
      <c r="I57" s="12">
        <v>13.9</v>
      </c>
      <c r="J57" s="12">
        <v>13.5</v>
      </c>
      <c r="K57" s="12">
        <v>33.299999999999997</v>
      </c>
      <c r="L57" s="12">
        <v>53</v>
      </c>
      <c r="M57" s="12">
        <v>25.4</v>
      </c>
      <c r="N57" s="12">
        <v>31.4</v>
      </c>
      <c r="O57" s="12">
        <v>31.2</v>
      </c>
      <c r="P57" s="12">
        <v>33.9</v>
      </c>
      <c r="Q57" s="12">
        <v>52.6</v>
      </c>
      <c r="R57" s="12">
        <v>52</v>
      </c>
      <c r="S57" s="12">
        <v>50.7</v>
      </c>
      <c r="T57" s="12">
        <v>28.7</v>
      </c>
      <c r="U57" s="12">
        <v>11.4</v>
      </c>
      <c r="V57" s="12">
        <v>42.9</v>
      </c>
      <c r="W57" s="12">
        <v>41.7</v>
      </c>
      <c r="X57" s="12">
        <v>53.2</v>
      </c>
      <c r="Y57" s="12">
        <v>47.5</v>
      </c>
      <c r="Z57" s="12">
        <v>50.2</v>
      </c>
      <c r="AA57" s="12">
        <v>51.4</v>
      </c>
      <c r="AB57" s="12">
        <v>52.9</v>
      </c>
      <c r="AC57" s="12">
        <v>50.9</v>
      </c>
      <c r="AD57" s="12">
        <v>50.1</v>
      </c>
      <c r="AE57" s="12">
        <v>45.5</v>
      </c>
      <c r="AF57" s="12">
        <v>31.3</v>
      </c>
      <c r="AG57" s="12">
        <v>38.799999999999997</v>
      </c>
      <c r="AH57" s="12"/>
      <c r="AI57" s="10">
        <v>32271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33" priority="1" stopIfTrue="1" operator="greaterThan">
      <formula>300</formula>
    </cfRule>
    <cfRule type="cellIs" dxfId="4432" priority="2" stopIfTrue="1" operator="between">
      <formula>150</formula>
      <formula>250</formula>
    </cfRule>
    <cfRule type="cellIs" dxfId="4431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49.4</v>
      </c>
      <c r="C3" s="12">
        <v>51.6</v>
      </c>
      <c r="D3" s="12">
        <v>51.5</v>
      </c>
      <c r="E3" s="12">
        <v>53</v>
      </c>
      <c r="F3" s="12">
        <v>52.4</v>
      </c>
      <c r="G3" s="12">
        <v>31.7</v>
      </c>
      <c r="H3" s="12">
        <v>53</v>
      </c>
      <c r="I3" s="12">
        <v>53</v>
      </c>
      <c r="J3" s="12">
        <v>45.6</v>
      </c>
      <c r="K3" s="12">
        <v>53</v>
      </c>
      <c r="L3" s="12">
        <v>48.5</v>
      </c>
      <c r="M3" s="12">
        <v>43.5</v>
      </c>
      <c r="N3" s="12">
        <v>53</v>
      </c>
      <c r="O3" s="12">
        <v>48.6</v>
      </c>
      <c r="P3" s="12">
        <v>52.3</v>
      </c>
      <c r="Q3" s="12">
        <v>53</v>
      </c>
      <c r="R3" s="12">
        <v>48.1</v>
      </c>
      <c r="S3" s="12">
        <v>45.3</v>
      </c>
      <c r="T3" s="12">
        <v>44.3</v>
      </c>
      <c r="U3" s="12">
        <v>44.8</v>
      </c>
      <c r="V3" s="12">
        <v>42.5</v>
      </c>
      <c r="W3" s="12">
        <v>43.6</v>
      </c>
      <c r="X3" s="12">
        <v>44.7</v>
      </c>
      <c r="Y3" s="12">
        <v>50.9</v>
      </c>
      <c r="Z3" s="12">
        <v>51.9</v>
      </c>
      <c r="AA3" s="12">
        <v>53</v>
      </c>
      <c r="AB3" s="12">
        <v>52.7</v>
      </c>
      <c r="AC3" s="12">
        <v>53</v>
      </c>
      <c r="AD3" s="12">
        <v>53</v>
      </c>
      <c r="AE3" s="12">
        <v>53</v>
      </c>
      <c r="AF3" s="12">
        <v>53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263.59999999999997</v>
      </c>
      <c r="C4" s="28">
        <f t="shared" si="0"/>
        <v>297.59999999999997</v>
      </c>
      <c r="D4" s="28">
        <f t="shared" si="0"/>
        <v>302.40000000000009</v>
      </c>
      <c r="E4" s="28">
        <f t="shared" si="0"/>
        <v>228.1</v>
      </c>
      <c r="F4" s="28">
        <f t="shared" si="0"/>
        <v>201.4</v>
      </c>
      <c r="G4" s="28">
        <f t="shared" si="0"/>
        <v>146.4</v>
      </c>
      <c r="H4" s="28">
        <f t="shared" ref="H4:M4" si="1">SUM(H54:H57)</f>
        <v>181.29999999999998</v>
      </c>
      <c r="I4" s="28">
        <f t="shared" si="1"/>
        <v>407.5</v>
      </c>
      <c r="J4" s="28">
        <f t="shared" si="1"/>
        <v>376.50000000000006</v>
      </c>
      <c r="K4" s="28">
        <f t="shared" si="1"/>
        <v>259.39999999999998</v>
      </c>
      <c r="L4" s="28">
        <f t="shared" si="1"/>
        <v>361.20000000000005</v>
      </c>
      <c r="M4" s="28">
        <f t="shared" si="1"/>
        <v>352.3</v>
      </c>
      <c r="N4" s="28">
        <f t="shared" ref="N4:S4" si="2">SUM(N54:N57)</f>
        <v>314.69999999999993</v>
      </c>
      <c r="O4" s="28">
        <f t="shared" si="2"/>
        <v>349.6</v>
      </c>
      <c r="P4" s="28">
        <f t="shared" si="2"/>
        <v>278.39999999999998</v>
      </c>
      <c r="Q4" s="28">
        <f t="shared" si="2"/>
        <v>290.3</v>
      </c>
      <c r="R4" s="28">
        <f t="shared" si="2"/>
        <v>355.79999999999995</v>
      </c>
      <c r="S4" s="28">
        <f t="shared" si="2"/>
        <v>373.19999999999993</v>
      </c>
      <c r="T4" s="28">
        <f t="shared" ref="T4:Y4" si="3">SUM(T54:T57)</f>
        <v>367.1</v>
      </c>
      <c r="U4" s="28">
        <f t="shared" si="3"/>
        <v>342.6</v>
      </c>
      <c r="V4" s="28">
        <f t="shared" si="3"/>
        <v>349.09999999999997</v>
      </c>
      <c r="W4" s="28">
        <f t="shared" si="3"/>
        <v>326.60000000000008</v>
      </c>
      <c r="X4" s="28">
        <f t="shared" si="3"/>
        <v>300.09999999999991</v>
      </c>
      <c r="Y4" s="28">
        <f t="shared" si="3"/>
        <v>320.30000000000007</v>
      </c>
      <c r="Z4" s="28">
        <f t="shared" ref="Z4:AE4" si="4">SUM(Z54:Z57)</f>
        <v>181.69999999999996</v>
      </c>
      <c r="AA4" s="28">
        <f t="shared" si="4"/>
        <v>296.7000000000001</v>
      </c>
      <c r="AB4" s="28">
        <f t="shared" si="4"/>
        <v>279</v>
      </c>
      <c r="AC4" s="28">
        <f t="shared" si="4"/>
        <v>253.19999999999987</v>
      </c>
      <c r="AD4" s="28">
        <f t="shared" si="4"/>
        <v>188.7000000000001</v>
      </c>
      <c r="AE4" s="28">
        <f t="shared" si="4"/>
        <v>272.29999999999984</v>
      </c>
      <c r="AF4" s="28">
        <f>SUM(AF54:AF57)</f>
        <v>291.3</v>
      </c>
      <c r="AG4" s="28"/>
      <c r="AI4" s="9">
        <f>SUM(C4:AG4)</f>
        <v>8844.8000000000011</v>
      </c>
      <c r="AJ4" s="14">
        <f>AVERAGE(C4:AG4)</f>
        <v>294.82666666666671</v>
      </c>
      <c r="AK4" s="15"/>
    </row>
    <row r="5" spans="1:40" x14ac:dyDescent="0.25">
      <c r="A5" s="11" t="s">
        <v>29</v>
      </c>
      <c r="B5" s="10">
        <f t="shared" ref="B5:H5" si="5">$B53+B6</f>
        <v>225245</v>
      </c>
      <c r="C5" s="10">
        <f t="shared" si="5"/>
        <v>225543</v>
      </c>
      <c r="D5" s="10">
        <f t="shared" si="5"/>
        <v>225846</v>
      </c>
      <c r="E5" s="10">
        <f t="shared" si="5"/>
        <v>226074</v>
      </c>
      <c r="F5" s="10">
        <f t="shared" si="5"/>
        <v>226276</v>
      </c>
      <c r="G5" s="10">
        <f t="shared" si="5"/>
        <v>226422</v>
      </c>
      <c r="H5" s="10">
        <f t="shared" si="5"/>
        <v>226604</v>
      </c>
      <c r="I5" s="10">
        <f t="shared" ref="I5:O5" si="6">$B53+I6</f>
        <v>227011</v>
      </c>
      <c r="J5" s="10">
        <f t="shared" si="6"/>
        <v>227389</v>
      </c>
      <c r="K5" s="10">
        <f t="shared" si="6"/>
        <v>227648</v>
      </c>
      <c r="L5" s="10">
        <f t="shared" si="6"/>
        <v>228010</v>
      </c>
      <c r="M5" s="10">
        <f t="shared" si="6"/>
        <v>228363</v>
      </c>
      <c r="N5" s="10">
        <f t="shared" si="6"/>
        <v>228678</v>
      </c>
      <c r="O5" s="10">
        <f t="shared" si="6"/>
        <v>229027</v>
      </c>
      <c r="P5" s="10">
        <f t="shared" ref="P5:V5" si="7">$B53+P6</f>
        <v>229306</v>
      </c>
      <c r="Q5" s="10">
        <f t="shared" si="7"/>
        <v>229597</v>
      </c>
      <c r="R5" s="10">
        <f t="shared" si="7"/>
        <v>229954</v>
      </c>
      <c r="S5" s="10">
        <f t="shared" si="7"/>
        <v>230327</v>
      </c>
      <c r="T5" s="10">
        <f t="shared" si="7"/>
        <v>230695</v>
      </c>
      <c r="U5" s="10">
        <f t="shared" si="7"/>
        <v>231038</v>
      </c>
      <c r="V5" s="10">
        <f t="shared" si="7"/>
        <v>231387</v>
      </c>
      <c r="W5" s="10">
        <f t="shared" ref="W5:AC5" si="8">$B53+W6</f>
        <v>231715</v>
      </c>
      <c r="X5" s="10">
        <f t="shared" si="8"/>
        <v>232032</v>
      </c>
      <c r="Y5" s="10">
        <f t="shared" si="8"/>
        <v>232353</v>
      </c>
      <c r="Z5" s="10">
        <f t="shared" si="8"/>
        <v>232535</v>
      </c>
      <c r="AA5" s="10">
        <f t="shared" si="8"/>
        <v>232833</v>
      </c>
      <c r="AB5" s="10">
        <f t="shared" si="8"/>
        <v>233112</v>
      </c>
      <c r="AC5" s="10">
        <f t="shared" si="8"/>
        <v>233365</v>
      </c>
      <c r="AD5" s="10">
        <f>$B53+AD6</f>
        <v>233554</v>
      </c>
      <c r="AE5" s="10">
        <f>$B53+AE6</f>
        <v>233827</v>
      </c>
      <c r="AF5" s="10">
        <f>$B53+AF6</f>
        <v>234119</v>
      </c>
      <c r="AG5" s="10"/>
      <c r="AI5" s="10">
        <f>MAX(C5:AG5)-B5</f>
        <v>8874</v>
      </c>
    </row>
    <row r="6" spans="1:40" s="19" customFormat="1" x14ac:dyDescent="0.25">
      <c r="B6" s="24">
        <v>183570</v>
      </c>
      <c r="C6" s="24">
        <v>183868</v>
      </c>
      <c r="D6" s="24">
        <v>184171</v>
      </c>
      <c r="E6" s="10">
        <v>184399</v>
      </c>
      <c r="F6" s="24">
        <v>184601</v>
      </c>
      <c r="G6" s="24">
        <v>184747</v>
      </c>
      <c r="H6" s="24">
        <v>184929</v>
      </c>
      <c r="I6" s="24">
        <v>185336</v>
      </c>
      <c r="J6" s="24">
        <v>185714</v>
      </c>
      <c r="K6" s="24">
        <v>185973</v>
      </c>
      <c r="L6" s="24">
        <v>186335</v>
      </c>
      <c r="M6" s="24">
        <v>186688</v>
      </c>
      <c r="N6" s="24">
        <v>187003</v>
      </c>
      <c r="O6" s="24">
        <v>187352</v>
      </c>
      <c r="P6" s="24">
        <v>187631</v>
      </c>
      <c r="Q6" s="24">
        <v>187922</v>
      </c>
      <c r="R6" s="24">
        <v>188279</v>
      </c>
      <c r="S6" s="24">
        <v>188652</v>
      </c>
      <c r="T6" s="24">
        <v>189020</v>
      </c>
      <c r="U6" s="24">
        <v>189363</v>
      </c>
      <c r="V6" s="24">
        <v>189712</v>
      </c>
      <c r="W6" s="24">
        <v>190040</v>
      </c>
      <c r="X6" s="24">
        <v>190357</v>
      </c>
      <c r="Y6" s="24">
        <v>190678</v>
      </c>
      <c r="Z6" s="24">
        <v>190860</v>
      </c>
      <c r="AA6" s="24">
        <v>191158</v>
      </c>
      <c r="AB6" s="24">
        <v>191437</v>
      </c>
      <c r="AC6" s="24">
        <v>191690</v>
      </c>
      <c r="AD6" s="24">
        <v>191879</v>
      </c>
      <c r="AE6" s="24">
        <v>192152</v>
      </c>
      <c r="AF6" s="24">
        <v>192444</v>
      </c>
      <c r="AG6" s="24"/>
      <c r="AI6" s="10"/>
      <c r="AJ6" s="20"/>
    </row>
    <row r="7" spans="1:40" x14ac:dyDescent="0.25">
      <c r="A7" s="11" t="s">
        <v>27</v>
      </c>
      <c r="B7" s="10">
        <f>'Mai17'!AG7</f>
        <v>192974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200579</v>
      </c>
      <c r="AI7" s="10">
        <f>MAX(C7:AG7)-B7</f>
        <v>7605</v>
      </c>
      <c r="AJ7" s="16"/>
    </row>
    <row r="8" spans="1:40" x14ac:dyDescent="0.25">
      <c r="A8" s="18" t="s">
        <v>37</v>
      </c>
      <c r="B8" s="10">
        <f>'Mai17'!AG8</f>
        <v>32271</v>
      </c>
      <c r="O8" s="10"/>
      <c r="AE8" s="10"/>
      <c r="AF8" s="10"/>
      <c r="AG8" s="10">
        <f>AI57</f>
        <v>33540</v>
      </c>
      <c r="AI8" s="10">
        <f>MAX(C8:AG8)-B8</f>
        <v>1269</v>
      </c>
    </row>
    <row r="9" spans="1:40" x14ac:dyDescent="0.25">
      <c r="AI9" s="10">
        <f>SUM(AI7:AI8)</f>
        <v>8874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75.3</v>
      </c>
      <c r="C54" s="12">
        <v>84.6</v>
      </c>
      <c r="D54" s="12">
        <v>87.9</v>
      </c>
      <c r="E54" s="12">
        <v>63.5</v>
      </c>
      <c r="F54" s="12">
        <v>59</v>
      </c>
      <c r="G54" s="12">
        <v>44.5</v>
      </c>
      <c r="H54" s="12">
        <v>56.8</v>
      </c>
      <c r="I54" s="12">
        <v>120.9</v>
      </c>
      <c r="J54" s="12">
        <v>110.6</v>
      </c>
      <c r="K54" s="12">
        <v>77.3</v>
      </c>
      <c r="L54" s="12">
        <v>106.8</v>
      </c>
      <c r="M54" s="12">
        <v>101.7</v>
      </c>
      <c r="N54" s="12">
        <v>94.6</v>
      </c>
      <c r="O54" s="12">
        <v>102.8</v>
      </c>
      <c r="P54" s="12">
        <v>79.3</v>
      </c>
      <c r="Q54" s="12">
        <v>83.6</v>
      </c>
      <c r="R54" s="12">
        <v>104.6</v>
      </c>
      <c r="S54" s="12">
        <v>108.8</v>
      </c>
      <c r="T54" s="12">
        <v>106.7</v>
      </c>
      <c r="U54" s="12">
        <v>100.2</v>
      </c>
      <c r="V54" s="12">
        <v>102</v>
      </c>
      <c r="W54" s="12">
        <v>94.8</v>
      </c>
      <c r="X54" s="12">
        <v>92.8</v>
      </c>
      <c r="Y54" s="12">
        <v>94.9</v>
      </c>
      <c r="Z54" s="12">
        <v>56.7</v>
      </c>
      <c r="AA54" s="12">
        <v>90.5</v>
      </c>
      <c r="AB54" s="12">
        <v>78</v>
      </c>
      <c r="AC54" s="12">
        <v>74.2</v>
      </c>
      <c r="AD54" s="12">
        <v>53.4</v>
      </c>
      <c r="AE54" s="12">
        <v>79.5</v>
      </c>
      <c r="AF54" s="12">
        <v>83</v>
      </c>
      <c r="AG54" s="12"/>
      <c r="AH54" s="12"/>
      <c r="AI54" s="10">
        <v>27095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75.099999999999994</v>
      </c>
      <c r="C55" s="12">
        <v>84.8</v>
      </c>
      <c r="D55" s="12">
        <v>85.7</v>
      </c>
      <c r="E55" s="12">
        <v>63.9</v>
      </c>
      <c r="F55" s="12">
        <v>58.7</v>
      </c>
      <c r="G55" s="12">
        <v>42.7</v>
      </c>
      <c r="H55" s="12">
        <v>53.6</v>
      </c>
      <c r="I55" s="12">
        <v>117.9</v>
      </c>
      <c r="J55" s="12">
        <v>108.7</v>
      </c>
      <c r="K55" s="12">
        <v>76.599999999999994</v>
      </c>
      <c r="L55" s="12">
        <v>104.8</v>
      </c>
      <c r="M55" s="12">
        <v>101.7</v>
      </c>
      <c r="N55" s="12">
        <v>92.3</v>
      </c>
      <c r="O55" s="12">
        <v>101</v>
      </c>
      <c r="P55" s="12">
        <v>80.099999999999994</v>
      </c>
      <c r="Q55" s="12">
        <v>83.9</v>
      </c>
      <c r="R55" s="12">
        <v>102.2</v>
      </c>
      <c r="S55" s="12">
        <v>106.9</v>
      </c>
      <c r="T55" s="12">
        <v>105.6</v>
      </c>
      <c r="U55" s="12">
        <v>98.8</v>
      </c>
      <c r="V55" s="12">
        <v>100.6</v>
      </c>
      <c r="W55" s="12">
        <v>94.5</v>
      </c>
      <c r="X55" s="12">
        <v>91.2</v>
      </c>
      <c r="Y55" s="12">
        <v>93</v>
      </c>
      <c r="Z55" s="12">
        <v>54.5</v>
      </c>
      <c r="AA55" s="12">
        <v>88</v>
      </c>
      <c r="AB55" s="12">
        <v>78.5</v>
      </c>
      <c r="AC55" s="12">
        <v>73.900000000000006</v>
      </c>
      <c r="AD55" s="12">
        <v>53.6</v>
      </c>
      <c r="AE55" s="12">
        <v>77.7</v>
      </c>
      <c r="AF55" s="12">
        <v>82.9</v>
      </c>
      <c r="AG55" s="12"/>
      <c r="AH55" s="12"/>
      <c r="AI55" s="10">
        <v>67698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74.400000000000006</v>
      </c>
      <c r="C56" s="12">
        <v>83.9</v>
      </c>
      <c r="D56" s="12">
        <v>83.6</v>
      </c>
      <c r="E56" s="12">
        <v>63.5</v>
      </c>
      <c r="F56" s="12">
        <v>57.4</v>
      </c>
      <c r="G56" s="12">
        <v>40.200000000000003</v>
      </c>
      <c r="H56" s="12">
        <v>48.1</v>
      </c>
      <c r="I56" s="12">
        <v>112.1</v>
      </c>
      <c r="J56" s="12">
        <v>103.4</v>
      </c>
      <c r="K56" s="12">
        <v>71.3</v>
      </c>
      <c r="L56" s="12">
        <v>99.5</v>
      </c>
      <c r="M56" s="12">
        <v>96.6</v>
      </c>
      <c r="N56" s="12">
        <v>86.9</v>
      </c>
      <c r="O56" s="12">
        <v>95.1</v>
      </c>
      <c r="P56" s="12">
        <v>79</v>
      </c>
      <c r="Q56" s="12">
        <v>79.8</v>
      </c>
      <c r="R56" s="12">
        <v>98.6</v>
      </c>
      <c r="S56" s="12">
        <v>102.8</v>
      </c>
      <c r="T56" s="12">
        <v>100.7</v>
      </c>
      <c r="U56" s="12">
        <v>93.9</v>
      </c>
      <c r="V56" s="12">
        <v>95.6</v>
      </c>
      <c r="W56" s="12">
        <v>89.5</v>
      </c>
      <c r="X56" s="12">
        <v>68.900000000000006</v>
      </c>
      <c r="Y56" s="12">
        <v>87.6</v>
      </c>
      <c r="Z56" s="12">
        <v>49.2</v>
      </c>
      <c r="AA56" s="12">
        <v>82.3</v>
      </c>
      <c r="AB56" s="12">
        <v>77</v>
      </c>
      <c r="AC56" s="12">
        <v>70.7</v>
      </c>
      <c r="AD56" s="12">
        <v>52.8</v>
      </c>
      <c r="AE56" s="12">
        <v>74.2</v>
      </c>
      <c r="AF56" s="12">
        <v>78.900000000000006</v>
      </c>
      <c r="AG56" s="12"/>
      <c r="AH56" s="12"/>
      <c r="AI56" s="10">
        <v>64111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38.799999999999997</v>
      </c>
      <c r="C57" s="12">
        <f>83.1-38.8</f>
        <v>44.3</v>
      </c>
      <c r="D57" s="12">
        <f>128.3-83.1</f>
        <v>45.200000000000017</v>
      </c>
      <c r="E57" s="12">
        <f>165.5-128.3</f>
        <v>37.199999999999989</v>
      </c>
      <c r="F57" s="12">
        <f>191.8-165.5</f>
        <v>26.300000000000011</v>
      </c>
      <c r="G57" s="12">
        <f>210.8-191.8</f>
        <v>19</v>
      </c>
      <c r="H57" s="12">
        <f>233.6-210.8</f>
        <v>22.799999999999983</v>
      </c>
      <c r="I57" s="12">
        <f>290.2-233.6</f>
        <v>56.599999999999994</v>
      </c>
      <c r="J57" s="12">
        <f>344-290.2</f>
        <v>53.800000000000011</v>
      </c>
      <c r="K57" s="12">
        <f>378.2-344</f>
        <v>34.199999999999989</v>
      </c>
      <c r="L57" s="12">
        <f>428.3-378.2</f>
        <v>50.100000000000023</v>
      </c>
      <c r="M57" s="12">
        <f>480.6-428.3</f>
        <v>52.300000000000011</v>
      </c>
      <c r="N57" s="12">
        <f>521.5-480.6</f>
        <v>40.899999999999977</v>
      </c>
      <c r="O57" s="12">
        <f>572.2-521.5</f>
        <v>50.700000000000045</v>
      </c>
      <c r="P57" s="12">
        <f>612.2-572.2</f>
        <v>40</v>
      </c>
      <c r="Q57" s="12">
        <f>655.2-612.2</f>
        <v>43</v>
      </c>
      <c r="R57" s="12">
        <f>705.6-655.2</f>
        <v>50.399999999999977</v>
      </c>
      <c r="S57" s="12">
        <f>760.3-705.6</f>
        <v>54.699999999999932</v>
      </c>
      <c r="T57" s="12">
        <f>814.4-760.3</f>
        <v>54.100000000000023</v>
      </c>
      <c r="U57" s="12">
        <f>864.1-814.4</f>
        <v>49.700000000000045</v>
      </c>
      <c r="V57" s="12">
        <f>914.9-864</f>
        <v>50.899999999999977</v>
      </c>
      <c r="W57" s="12">
        <f>962.7-914.9</f>
        <v>47.800000000000068</v>
      </c>
      <c r="X57" s="12">
        <f>1009.9-962.7</f>
        <v>47.199999999999932</v>
      </c>
      <c r="Y57" s="12">
        <f>1054.7-1009.9</f>
        <v>44.800000000000068</v>
      </c>
      <c r="Z57" s="12">
        <f>1076-1054.7</f>
        <v>21.299999999999955</v>
      </c>
      <c r="AA57" s="12">
        <f>1111.9-1076</f>
        <v>35.900000000000091</v>
      </c>
      <c r="AB57" s="12">
        <f>1157.4-1111.9</f>
        <v>45.5</v>
      </c>
      <c r="AC57" s="12">
        <f>1191.8-1157.4</f>
        <v>34.399999999999864</v>
      </c>
      <c r="AD57" s="12">
        <f>1220.7-1191.8</f>
        <v>28.900000000000091</v>
      </c>
      <c r="AE57" s="12">
        <f>1261.6-1220.7</f>
        <v>40.899999999999864</v>
      </c>
      <c r="AF57" s="12">
        <f>1308.1-1261.6</f>
        <v>46.5</v>
      </c>
      <c r="AG57" s="12"/>
      <c r="AH57" s="12"/>
      <c r="AI57" s="10">
        <v>33540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30" priority="1" stopIfTrue="1" operator="greaterThan">
      <formula>300</formula>
    </cfRule>
    <cfRule type="cellIs" dxfId="4429" priority="2" stopIfTrue="1" operator="between">
      <formula>150</formula>
      <formula>250</formula>
    </cfRule>
    <cfRule type="cellIs" dxfId="442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53</v>
      </c>
      <c r="C3" s="12">
        <v>53</v>
      </c>
      <c r="D3" s="12">
        <v>11.5</v>
      </c>
      <c r="E3" s="12">
        <v>53</v>
      </c>
      <c r="F3" s="12">
        <v>50.1</v>
      </c>
      <c r="G3" s="12">
        <v>47</v>
      </c>
      <c r="H3" s="12">
        <v>42.8</v>
      </c>
      <c r="I3" s="12">
        <v>53</v>
      </c>
      <c r="J3" s="12">
        <v>52.3</v>
      </c>
      <c r="K3" s="12">
        <v>52.7</v>
      </c>
      <c r="L3" s="12">
        <v>53</v>
      </c>
      <c r="M3" s="12">
        <v>53</v>
      </c>
      <c r="N3" s="12">
        <v>53</v>
      </c>
      <c r="O3" s="12">
        <v>53</v>
      </c>
      <c r="P3" s="12">
        <v>53</v>
      </c>
      <c r="Q3" s="12">
        <v>53</v>
      </c>
      <c r="R3" s="12">
        <v>45.5</v>
      </c>
      <c r="S3" s="12">
        <v>45.9</v>
      </c>
      <c r="T3" s="12">
        <v>48.7</v>
      </c>
      <c r="U3" s="12">
        <v>49.8</v>
      </c>
      <c r="V3" s="12">
        <v>52.3</v>
      </c>
      <c r="W3" s="12">
        <v>47.2</v>
      </c>
      <c r="X3" s="12">
        <v>51.2</v>
      </c>
      <c r="Y3" s="12">
        <v>53</v>
      </c>
      <c r="Z3" s="12">
        <v>51</v>
      </c>
      <c r="AA3" s="12">
        <v>52.6</v>
      </c>
      <c r="AB3" s="12">
        <v>52.9</v>
      </c>
      <c r="AC3" s="12">
        <v>52.8</v>
      </c>
      <c r="AD3" s="12">
        <v>53</v>
      </c>
      <c r="AE3" s="12">
        <v>51.5</v>
      </c>
      <c r="AF3" s="12">
        <v>51.8</v>
      </c>
      <c r="AG3" s="12">
        <v>51.8</v>
      </c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291.3</v>
      </c>
      <c r="C4" s="28">
        <f t="shared" si="0"/>
        <v>256.10000000000008</v>
      </c>
      <c r="D4" s="28">
        <f t="shared" si="0"/>
        <v>77.099999999999994</v>
      </c>
      <c r="E4" s="28">
        <f t="shared" si="0"/>
        <v>323.2999999999999</v>
      </c>
      <c r="F4" s="28">
        <f t="shared" si="0"/>
        <v>329.70000000000016</v>
      </c>
      <c r="G4" s="28">
        <f t="shared" si="0"/>
        <v>301.89999999999992</v>
      </c>
      <c r="H4" s="28">
        <f t="shared" ref="H4:M4" si="1">SUM(H54:H57)</f>
        <v>347.10000000000008</v>
      </c>
      <c r="I4" s="28">
        <f t="shared" si="1"/>
        <v>251.79999999999995</v>
      </c>
      <c r="J4" s="28">
        <f t="shared" si="1"/>
        <v>230.80000000000007</v>
      </c>
      <c r="K4" s="28">
        <f t="shared" si="1"/>
        <v>162.4</v>
      </c>
      <c r="L4" s="28">
        <f t="shared" si="1"/>
        <v>178.39999999999986</v>
      </c>
      <c r="M4" s="28">
        <f t="shared" si="1"/>
        <v>255.7</v>
      </c>
      <c r="N4" s="28">
        <f t="shared" ref="N4:S4" si="2">SUM(N54:N57)</f>
        <v>279</v>
      </c>
      <c r="O4" s="28">
        <f t="shared" si="2"/>
        <v>239.1</v>
      </c>
      <c r="P4" s="28">
        <f t="shared" si="2"/>
        <v>262.8</v>
      </c>
      <c r="Q4" s="28">
        <f t="shared" si="2"/>
        <v>313.79999999999995</v>
      </c>
      <c r="R4" s="28">
        <f t="shared" si="2"/>
        <v>345</v>
      </c>
      <c r="S4" s="28">
        <f t="shared" si="2"/>
        <v>327.70000000000005</v>
      </c>
      <c r="T4" s="28">
        <f t="shared" ref="T4:Y4" si="3">SUM(T54:T57)</f>
        <v>326.79999999999995</v>
      </c>
      <c r="U4" s="28">
        <f t="shared" si="3"/>
        <v>259.8</v>
      </c>
      <c r="V4" s="28">
        <f t="shared" si="3"/>
        <v>307.60000000000002</v>
      </c>
      <c r="W4" s="28">
        <f t="shared" si="3"/>
        <v>206.3</v>
      </c>
      <c r="X4" s="28">
        <f t="shared" si="3"/>
        <v>257</v>
      </c>
      <c r="Y4" s="28">
        <f t="shared" si="3"/>
        <v>169.3</v>
      </c>
      <c r="Z4" s="28">
        <f t="shared" ref="Z4:AE4" si="4">SUM(Z54:Z57)</f>
        <v>102.6</v>
      </c>
      <c r="AA4" s="28">
        <f t="shared" si="4"/>
        <v>163.4</v>
      </c>
      <c r="AB4" s="28">
        <f t="shared" si="4"/>
        <v>160.4</v>
      </c>
      <c r="AC4" s="28">
        <f t="shared" si="4"/>
        <v>202</v>
      </c>
      <c r="AD4" s="28">
        <f t="shared" si="4"/>
        <v>198.3</v>
      </c>
      <c r="AE4" s="28">
        <f t="shared" si="4"/>
        <v>336.1</v>
      </c>
      <c r="AF4" s="28">
        <f>SUM(AF54:AF57)</f>
        <v>270.40000000000003</v>
      </c>
      <c r="AG4" s="28">
        <f>SUM(AG54:AG57)</f>
        <v>235.7</v>
      </c>
      <c r="AI4" s="9">
        <f>SUM(C4:AG4)</f>
        <v>7677.4000000000005</v>
      </c>
      <c r="AJ4" s="14">
        <f>AVERAGE(C4:AG4)</f>
        <v>247.65806451612906</v>
      </c>
      <c r="AK4" s="15"/>
    </row>
    <row r="5" spans="1:40" x14ac:dyDescent="0.25">
      <c r="A5" s="11" t="s">
        <v>29</v>
      </c>
      <c r="B5" s="10">
        <f t="shared" ref="B5:I5" si="5">$B53+B6</f>
        <v>234119</v>
      </c>
      <c r="C5" s="10">
        <f t="shared" si="5"/>
        <v>234375</v>
      </c>
      <c r="D5" s="10">
        <f t="shared" si="5"/>
        <v>234452</v>
      </c>
      <c r="E5" s="10">
        <f t="shared" si="5"/>
        <v>234776</v>
      </c>
      <c r="F5" s="10">
        <f t="shared" si="5"/>
        <v>235107</v>
      </c>
      <c r="G5" s="10">
        <f t="shared" si="5"/>
        <v>235408</v>
      </c>
      <c r="H5" s="10">
        <f t="shared" si="5"/>
        <v>235756</v>
      </c>
      <c r="I5" s="10">
        <f t="shared" si="5"/>
        <v>236009</v>
      </c>
      <c r="J5" s="10">
        <f t="shared" ref="J5:Q5" si="6">$B53+J6</f>
        <v>236240</v>
      </c>
      <c r="K5" s="10">
        <f t="shared" si="6"/>
        <v>236403</v>
      </c>
      <c r="L5" s="10">
        <f t="shared" si="6"/>
        <v>236581</v>
      </c>
      <c r="M5" s="10">
        <f t="shared" si="6"/>
        <v>236837</v>
      </c>
      <c r="N5" s="10">
        <f t="shared" si="6"/>
        <v>237116</v>
      </c>
      <c r="O5" s="10">
        <f t="shared" si="6"/>
        <v>237356</v>
      </c>
      <c r="P5" s="10">
        <f t="shared" si="6"/>
        <v>237619</v>
      </c>
      <c r="Q5" s="10">
        <f t="shared" si="6"/>
        <v>237934</v>
      </c>
      <c r="R5" s="10">
        <f t="shared" ref="R5:X5" si="7">$B53+R6</f>
        <v>238279</v>
      </c>
      <c r="S5" s="10">
        <f t="shared" si="7"/>
        <v>238607</v>
      </c>
      <c r="T5" s="10">
        <f t="shared" si="7"/>
        <v>238934</v>
      </c>
      <c r="U5" s="10">
        <f t="shared" si="7"/>
        <v>239194</v>
      </c>
      <c r="V5" s="10">
        <f t="shared" si="7"/>
        <v>239503</v>
      </c>
      <c r="W5" s="10">
        <f t="shared" si="7"/>
        <v>239709</v>
      </c>
      <c r="X5" s="10">
        <f t="shared" si="7"/>
        <v>239967</v>
      </c>
      <c r="Y5" s="10">
        <f t="shared" ref="Y5:AE5" si="8">$B53+Y6</f>
        <v>240135</v>
      </c>
      <c r="Z5" s="10">
        <f t="shared" si="8"/>
        <v>240238</v>
      </c>
      <c r="AA5" s="10">
        <f t="shared" si="8"/>
        <v>240402</v>
      </c>
      <c r="AB5" s="10">
        <f t="shared" si="8"/>
        <v>240564</v>
      </c>
      <c r="AC5" s="10">
        <f t="shared" si="8"/>
        <v>240765</v>
      </c>
      <c r="AD5" s="10">
        <f t="shared" si="8"/>
        <v>240964</v>
      </c>
      <c r="AE5" s="10">
        <f t="shared" si="8"/>
        <v>241301</v>
      </c>
      <c r="AF5" s="10">
        <f>$B53+AF6</f>
        <v>241544</v>
      </c>
      <c r="AG5" s="10">
        <f>$B53+AG6</f>
        <v>241780</v>
      </c>
      <c r="AI5" s="10">
        <f>MAX(C5:AG5)-B5</f>
        <v>7661</v>
      </c>
    </row>
    <row r="6" spans="1:40" s="19" customFormat="1" x14ac:dyDescent="0.25">
      <c r="B6" s="24">
        <v>192444</v>
      </c>
      <c r="C6" s="24">
        <v>192700</v>
      </c>
      <c r="D6" s="24">
        <v>192777</v>
      </c>
      <c r="E6" s="10">
        <v>193101</v>
      </c>
      <c r="F6" s="24">
        <v>193432</v>
      </c>
      <c r="G6" s="24">
        <v>193733</v>
      </c>
      <c r="H6" s="24">
        <v>194081</v>
      </c>
      <c r="I6" s="24">
        <v>194334</v>
      </c>
      <c r="J6" s="24">
        <v>194565</v>
      </c>
      <c r="K6" s="24">
        <v>194728</v>
      </c>
      <c r="L6" s="24">
        <v>194906</v>
      </c>
      <c r="M6" s="24">
        <v>195162</v>
      </c>
      <c r="N6" s="24">
        <v>195441</v>
      </c>
      <c r="O6" s="24">
        <v>195681</v>
      </c>
      <c r="P6" s="24">
        <v>195944</v>
      </c>
      <c r="Q6" s="24">
        <v>196259</v>
      </c>
      <c r="R6" s="24">
        <v>196604</v>
      </c>
      <c r="S6" s="24">
        <v>196932</v>
      </c>
      <c r="T6" s="24">
        <v>197259</v>
      </c>
      <c r="U6" s="24">
        <v>197519</v>
      </c>
      <c r="V6" s="24">
        <v>197828</v>
      </c>
      <c r="W6" s="24">
        <v>198034</v>
      </c>
      <c r="X6" s="24">
        <v>198292</v>
      </c>
      <c r="Y6" s="24">
        <v>198460</v>
      </c>
      <c r="Z6" s="24">
        <v>198563</v>
      </c>
      <c r="AA6" s="24">
        <v>198727</v>
      </c>
      <c r="AB6" s="24">
        <v>198889</v>
      </c>
      <c r="AC6" s="24">
        <v>199090</v>
      </c>
      <c r="AD6" s="24">
        <v>199289</v>
      </c>
      <c r="AE6" s="24">
        <v>199626</v>
      </c>
      <c r="AF6" s="24">
        <v>199869</v>
      </c>
      <c r="AG6" s="24">
        <v>200105</v>
      </c>
      <c r="AI6" s="10"/>
      <c r="AJ6" s="20"/>
    </row>
    <row r="7" spans="1:40" x14ac:dyDescent="0.25">
      <c r="A7" s="11" t="s">
        <v>27</v>
      </c>
      <c r="B7" s="10">
        <v>200579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207128</v>
      </c>
      <c r="AI7" s="10">
        <f>MAX(C7:AG7)-B7</f>
        <v>6549</v>
      </c>
      <c r="AJ7" s="16"/>
    </row>
    <row r="8" spans="1:40" x14ac:dyDescent="0.25">
      <c r="A8" s="18" t="s">
        <v>37</v>
      </c>
      <c r="B8" s="10">
        <v>33540</v>
      </c>
      <c r="O8" s="10"/>
      <c r="AE8" s="10"/>
      <c r="AF8" s="10"/>
      <c r="AG8" s="10">
        <f>AI57</f>
        <v>34652</v>
      </c>
      <c r="AI8" s="10">
        <f>MAX(C8:AG8)-B8</f>
        <v>1112</v>
      </c>
    </row>
    <row r="9" spans="1:40" x14ac:dyDescent="0.25">
      <c r="AI9" s="10">
        <f>SUM(AI7:AI8)</f>
        <v>7661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83</v>
      </c>
      <c r="C54" s="12">
        <v>73.099999999999994</v>
      </c>
      <c r="D54" s="12">
        <v>22.4</v>
      </c>
      <c r="E54" s="12">
        <v>97.6</v>
      </c>
      <c r="F54" s="12">
        <v>96.4</v>
      </c>
      <c r="G54" s="12">
        <v>86.6</v>
      </c>
      <c r="H54" s="12">
        <v>101.1</v>
      </c>
      <c r="I54" s="12">
        <v>74</v>
      </c>
      <c r="J54" s="12">
        <v>64.099999999999994</v>
      </c>
      <c r="K54" s="12">
        <v>48.2</v>
      </c>
      <c r="L54" s="12">
        <v>52.2</v>
      </c>
      <c r="M54" s="12">
        <v>74</v>
      </c>
      <c r="N54" s="12">
        <v>81.3</v>
      </c>
      <c r="O54" s="12">
        <v>68.400000000000006</v>
      </c>
      <c r="P54" s="12">
        <v>79.3</v>
      </c>
      <c r="Q54" s="12">
        <v>91.2</v>
      </c>
      <c r="R54" s="12">
        <v>102.8</v>
      </c>
      <c r="S54" s="12">
        <v>95.7</v>
      </c>
      <c r="T54" s="12">
        <v>95.5</v>
      </c>
      <c r="U54" s="12">
        <v>73.8</v>
      </c>
      <c r="V54" s="12">
        <v>91.8</v>
      </c>
      <c r="W54" s="12">
        <v>56.5</v>
      </c>
      <c r="X54" s="12">
        <v>72.3</v>
      </c>
      <c r="Y54" s="12">
        <v>51.5</v>
      </c>
      <c r="Z54" s="12">
        <v>30.4</v>
      </c>
      <c r="AA54" s="12">
        <v>48.8</v>
      </c>
      <c r="AB54" s="12">
        <v>50</v>
      </c>
      <c r="AC54" s="12">
        <v>58.4</v>
      </c>
      <c r="AD54" s="12">
        <v>58.7</v>
      </c>
      <c r="AE54" s="12">
        <v>98.8</v>
      </c>
      <c r="AF54" s="12">
        <v>96.9</v>
      </c>
      <c r="AG54" s="12">
        <v>69.900000000000006</v>
      </c>
      <c r="AH54" s="12"/>
      <c r="AI54" s="10">
        <v>29333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82.9</v>
      </c>
      <c r="C55" s="12">
        <v>73</v>
      </c>
      <c r="D55" s="12">
        <v>22.1</v>
      </c>
      <c r="E55" s="12">
        <v>95</v>
      </c>
      <c r="F55" s="12">
        <v>93.7</v>
      </c>
      <c r="G55" s="12">
        <v>84.4</v>
      </c>
      <c r="H55" s="12">
        <v>100</v>
      </c>
      <c r="I55" s="12">
        <v>71.7</v>
      </c>
      <c r="J55" s="12">
        <v>64.099999999999994</v>
      </c>
      <c r="K55" s="12">
        <v>47.7</v>
      </c>
      <c r="L55" s="12">
        <v>52.2</v>
      </c>
      <c r="M55" s="12">
        <v>74</v>
      </c>
      <c r="N55" s="12">
        <v>80.2</v>
      </c>
      <c r="O55" s="12">
        <v>68.3</v>
      </c>
      <c r="P55" s="12">
        <v>77</v>
      </c>
      <c r="Q55" s="12">
        <v>89.5</v>
      </c>
      <c r="R55" s="12">
        <v>100.9</v>
      </c>
      <c r="S55" s="12">
        <v>93.9</v>
      </c>
      <c r="T55" s="12">
        <v>94.3</v>
      </c>
      <c r="U55" s="12">
        <v>73.3</v>
      </c>
      <c r="V55" s="12">
        <v>90.1</v>
      </c>
      <c r="W55" s="12">
        <v>57.1</v>
      </c>
      <c r="X55" s="12">
        <v>72.2</v>
      </c>
      <c r="Y55" s="12">
        <v>49.4</v>
      </c>
      <c r="Z55" s="12">
        <v>29.5</v>
      </c>
      <c r="AA55" s="12">
        <v>48.5</v>
      </c>
      <c r="AB55" s="12">
        <v>48.2</v>
      </c>
      <c r="AC55" s="12">
        <v>58.2</v>
      </c>
      <c r="AD55" s="12">
        <v>57.8</v>
      </c>
      <c r="AE55" s="12">
        <v>97.5</v>
      </c>
      <c r="AF55" s="12">
        <v>69.2</v>
      </c>
      <c r="AG55" s="12">
        <v>69.599999999999994</v>
      </c>
      <c r="AH55" s="12"/>
      <c r="AI55" s="10">
        <v>69903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78.900000000000006</v>
      </c>
      <c r="C56" s="12">
        <v>72.099999999999994</v>
      </c>
      <c r="D56" s="12">
        <v>21.6</v>
      </c>
      <c r="E56" s="12">
        <v>90.1</v>
      </c>
      <c r="F56" s="12">
        <v>89.5</v>
      </c>
      <c r="G56" s="12">
        <v>83.3</v>
      </c>
      <c r="H56" s="12">
        <v>94.6</v>
      </c>
      <c r="I56" s="12">
        <v>69.8</v>
      </c>
      <c r="J56" s="12">
        <v>63.7</v>
      </c>
      <c r="K56" s="12">
        <v>44</v>
      </c>
      <c r="L56" s="12">
        <v>50.6</v>
      </c>
      <c r="M56" s="12">
        <v>70.7</v>
      </c>
      <c r="N56" s="12">
        <v>76.900000000000006</v>
      </c>
      <c r="O56" s="12">
        <v>66.900000000000006</v>
      </c>
      <c r="P56" s="12">
        <v>71.8</v>
      </c>
      <c r="Q56" s="12">
        <v>86.1</v>
      </c>
      <c r="R56" s="12">
        <v>95.4</v>
      </c>
      <c r="S56" s="12">
        <v>88.8</v>
      </c>
      <c r="T56" s="12">
        <v>89.1</v>
      </c>
      <c r="U56" s="12">
        <v>72.2</v>
      </c>
      <c r="V56" s="12">
        <v>84.6</v>
      </c>
      <c r="W56" s="12">
        <v>57</v>
      </c>
      <c r="X56" s="12">
        <v>69.5</v>
      </c>
      <c r="Y56" s="12">
        <v>46.1</v>
      </c>
      <c r="Z56" s="12">
        <v>28.7</v>
      </c>
      <c r="AA56" s="12">
        <v>45.1</v>
      </c>
      <c r="AB56" s="12">
        <v>41.9</v>
      </c>
      <c r="AC56" s="12">
        <v>57</v>
      </c>
      <c r="AD56" s="12">
        <v>55.3</v>
      </c>
      <c r="AE56" s="12">
        <v>91.8</v>
      </c>
      <c r="AF56" s="12">
        <v>65.2</v>
      </c>
      <c r="AG56" s="12">
        <v>63.6</v>
      </c>
      <c r="AH56" s="12"/>
      <c r="AI56" s="10">
        <v>66217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f>1308.1-1261.6</f>
        <v>46.5</v>
      </c>
      <c r="C57" s="12">
        <f>1346-1308.1</f>
        <v>37.900000000000091</v>
      </c>
      <c r="D57" s="12">
        <f>1357-1346</f>
        <v>11</v>
      </c>
      <c r="E57" s="12">
        <f>1397.6-1357</f>
        <v>40.599999999999909</v>
      </c>
      <c r="F57" s="12">
        <f>1447.7-1397.6</f>
        <v>50.100000000000136</v>
      </c>
      <c r="G57" s="12">
        <f>1495.3-1447.7</f>
        <v>47.599999999999909</v>
      </c>
      <c r="H57" s="12">
        <f>1546.7-1495.3</f>
        <v>51.400000000000091</v>
      </c>
      <c r="I57" s="12">
        <f>1583-1546.7</f>
        <v>36.299999999999955</v>
      </c>
      <c r="J57" s="12">
        <f>1621.9-1583</f>
        <v>38.900000000000091</v>
      </c>
      <c r="K57" s="12">
        <f>1644.4-1621.9</f>
        <v>22.5</v>
      </c>
      <c r="L57" s="12">
        <f>1667.8-1644.4</f>
        <v>23.399999999999864</v>
      </c>
      <c r="M57" s="12">
        <f>33937-33900</f>
        <v>37</v>
      </c>
      <c r="N57" s="12">
        <v>40.6</v>
      </c>
      <c r="O57" s="12">
        <v>35.5</v>
      </c>
      <c r="P57" s="12">
        <v>34.700000000000003</v>
      </c>
      <c r="Q57" s="12">
        <v>47</v>
      </c>
      <c r="R57" s="12">
        <v>45.9</v>
      </c>
      <c r="S57" s="12">
        <v>49.3</v>
      </c>
      <c r="T57" s="12">
        <v>47.9</v>
      </c>
      <c r="U57" s="12">
        <v>40.5</v>
      </c>
      <c r="V57" s="12">
        <v>41.1</v>
      </c>
      <c r="W57" s="12">
        <v>35.700000000000003</v>
      </c>
      <c r="X57" s="12">
        <v>43</v>
      </c>
      <c r="Y57" s="12">
        <v>22.3</v>
      </c>
      <c r="Z57" s="12">
        <v>14</v>
      </c>
      <c r="AA57" s="12">
        <v>21</v>
      </c>
      <c r="AB57" s="12">
        <v>20.3</v>
      </c>
      <c r="AC57" s="12">
        <v>28.4</v>
      </c>
      <c r="AD57" s="12">
        <v>26.5</v>
      </c>
      <c r="AE57" s="12">
        <v>48</v>
      </c>
      <c r="AF57" s="12">
        <v>39.1</v>
      </c>
      <c r="AG57" s="12">
        <v>32.6</v>
      </c>
      <c r="AH57" s="12"/>
      <c r="AI57" s="10">
        <v>34652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27" priority="1" stopIfTrue="1" operator="greaterThan">
      <formula>300</formula>
    </cfRule>
    <cfRule type="cellIs" dxfId="4426" priority="2" stopIfTrue="1" operator="between">
      <formula>150</formula>
      <formula>250</formula>
    </cfRule>
    <cfRule type="cellIs" dxfId="4425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51.8</v>
      </c>
      <c r="C3" s="12">
        <v>49.6</v>
      </c>
      <c r="D3" s="12">
        <v>42.3</v>
      </c>
      <c r="E3" s="12">
        <v>47.2</v>
      </c>
      <c r="F3" s="12">
        <v>52.2</v>
      </c>
      <c r="G3" s="12">
        <v>52.4</v>
      </c>
      <c r="H3" s="12">
        <v>52.8</v>
      </c>
      <c r="I3" s="12">
        <v>43</v>
      </c>
      <c r="J3" s="12">
        <v>24.6</v>
      </c>
      <c r="K3" s="12">
        <v>48.5</v>
      </c>
      <c r="L3" s="12">
        <v>37.299999999999997</v>
      </c>
      <c r="M3" s="12">
        <v>32.5</v>
      </c>
      <c r="N3" s="12">
        <v>53</v>
      </c>
      <c r="O3" s="12">
        <v>48.3</v>
      </c>
      <c r="P3" s="12">
        <v>42.4</v>
      </c>
      <c r="Q3" s="12">
        <v>49.4</v>
      </c>
      <c r="R3" s="12">
        <v>43.1</v>
      </c>
      <c r="S3" s="12">
        <v>50.9</v>
      </c>
      <c r="T3" s="12">
        <v>42.4</v>
      </c>
      <c r="U3" s="12">
        <v>53</v>
      </c>
      <c r="V3" s="12">
        <v>44.2</v>
      </c>
      <c r="W3" s="12">
        <v>51.2</v>
      </c>
      <c r="X3" s="12">
        <v>40.799999999999997</v>
      </c>
      <c r="Y3" s="12">
        <v>47.8</v>
      </c>
      <c r="Z3" s="12">
        <v>39.9</v>
      </c>
      <c r="AA3" s="12">
        <v>46.1</v>
      </c>
      <c r="AB3" s="12">
        <v>48.5</v>
      </c>
      <c r="AC3" s="12">
        <v>45.1</v>
      </c>
      <c r="AD3" s="12">
        <v>45.3</v>
      </c>
      <c r="AE3" s="12">
        <v>38</v>
      </c>
      <c r="AF3" s="12">
        <v>41.5</v>
      </c>
      <c r="AG3" s="12">
        <v>8.3000000000000007</v>
      </c>
      <c r="AH3" s="12"/>
      <c r="AI3" s="12"/>
    </row>
    <row r="4" spans="1:40" s="6" customFormat="1" x14ac:dyDescent="0.25">
      <c r="A4" s="13" t="s">
        <v>4</v>
      </c>
      <c r="B4" s="28">
        <v>235.7</v>
      </c>
      <c r="C4" s="28">
        <f t="shared" ref="C4:H4" si="0">SUM(C54:C57)</f>
        <v>267.39999999999998</v>
      </c>
      <c r="D4" s="28">
        <f t="shared" si="0"/>
        <v>311.40000000000003</v>
      </c>
      <c r="E4" s="28">
        <f t="shared" si="0"/>
        <v>293.5</v>
      </c>
      <c r="F4" s="28">
        <f t="shared" si="0"/>
        <v>277.3</v>
      </c>
      <c r="G4" s="28">
        <f t="shared" si="0"/>
        <v>262.89999999999998</v>
      </c>
      <c r="H4" s="28">
        <f t="shared" si="0"/>
        <v>169.5</v>
      </c>
      <c r="I4" s="28">
        <f t="shared" ref="I4:N4" si="1">SUM(I54:I57)</f>
        <v>331.70000000000005</v>
      </c>
      <c r="J4" s="28">
        <f t="shared" si="1"/>
        <v>52.1</v>
      </c>
      <c r="K4" s="28">
        <f t="shared" si="1"/>
        <v>144.79999999999998</v>
      </c>
      <c r="L4" s="28">
        <f t="shared" si="1"/>
        <v>85.6</v>
      </c>
      <c r="M4" s="28">
        <f t="shared" si="1"/>
        <v>122</v>
      </c>
      <c r="N4" s="28">
        <f t="shared" si="1"/>
        <v>230</v>
      </c>
      <c r="O4" s="28">
        <f t="shared" ref="O4:U4" si="2">SUM(O54:O57)</f>
        <v>315.10000000000002</v>
      </c>
      <c r="P4" s="28">
        <f t="shared" si="2"/>
        <v>306.10000000000002</v>
      </c>
      <c r="Q4" s="28">
        <f t="shared" si="2"/>
        <v>240</v>
      </c>
      <c r="R4" s="28">
        <f t="shared" si="2"/>
        <v>251.60000000000002</v>
      </c>
      <c r="S4" s="28">
        <f t="shared" si="2"/>
        <v>273.60000000000002</v>
      </c>
      <c r="T4" s="28">
        <f t="shared" si="2"/>
        <v>245</v>
      </c>
      <c r="U4" s="28">
        <f t="shared" si="2"/>
        <v>225.50000000000003</v>
      </c>
      <c r="V4" s="28">
        <f t="shared" ref="V4:AG4" si="3">SUM(V54:V57)</f>
        <v>304</v>
      </c>
      <c r="W4" s="28">
        <f t="shared" si="3"/>
        <v>195.2</v>
      </c>
      <c r="X4" s="28">
        <f t="shared" si="3"/>
        <v>300.89999999999998</v>
      </c>
      <c r="Y4" s="28">
        <f t="shared" si="3"/>
        <v>279</v>
      </c>
      <c r="Z4" s="28">
        <f t="shared" si="3"/>
        <v>136.30000000000001</v>
      </c>
      <c r="AA4" s="28">
        <f t="shared" si="3"/>
        <v>269.89999999999998</v>
      </c>
      <c r="AB4" s="28">
        <f t="shared" si="3"/>
        <v>262.39999999999998</v>
      </c>
      <c r="AC4" s="28">
        <f t="shared" si="3"/>
        <v>148.19999999999999</v>
      </c>
      <c r="AD4" s="28">
        <f t="shared" si="3"/>
        <v>226.59999999999997</v>
      </c>
      <c r="AE4" s="28">
        <f t="shared" si="3"/>
        <v>269.7</v>
      </c>
      <c r="AF4" s="28">
        <f t="shared" si="3"/>
        <v>199.7</v>
      </c>
      <c r="AG4" s="28">
        <f t="shared" si="3"/>
        <v>40.700000000000003</v>
      </c>
      <c r="AI4" s="9">
        <f>SUM(C4:AG4)</f>
        <v>7037.699999999998</v>
      </c>
      <c r="AJ4" s="14">
        <f>AVERAGE(C4:AG4)</f>
        <v>227.02258064516121</v>
      </c>
      <c r="AK4" s="15"/>
    </row>
    <row r="5" spans="1:40" x14ac:dyDescent="0.25">
      <c r="A5" s="11" t="s">
        <v>29</v>
      </c>
      <c r="B5" s="10">
        <v>241780</v>
      </c>
      <c r="C5" s="10">
        <f t="shared" ref="C5:I5" si="4">$B53+C6</f>
        <v>242047</v>
      </c>
      <c r="D5" s="10">
        <f t="shared" si="4"/>
        <v>242359</v>
      </c>
      <c r="E5" s="10">
        <f t="shared" si="4"/>
        <v>242653</v>
      </c>
      <c r="F5" s="10">
        <f t="shared" si="4"/>
        <v>242930</v>
      </c>
      <c r="G5" s="10">
        <f t="shared" si="4"/>
        <v>243193</v>
      </c>
      <c r="H5" s="10">
        <f t="shared" si="4"/>
        <v>243374</v>
      </c>
      <c r="I5" s="10">
        <f t="shared" si="4"/>
        <v>243694</v>
      </c>
      <c r="J5" s="10">
        <f t="shared" ref="J5:P5" si="5">$B53+J6</f>
        <v>243747</v>
      </c>
      <c r="K5" s="10">
        <f t="shared" si="5"/>
        <v>243891</v>
      </c>
      <c r="L5" s="10">
        <f t="shared" si="5"/>
        <v>243978</v>
      </c>
      <c r="M5" s="10">
        <f t="shared" si="5"/>
        <v>244100</v>
      </c>
      <c r="N5" s="10">
        <f t="shared" si="5"/>
        <v>244329</v>
      </c>
      <c r="O5" s="10">
        <f t="shared" si="5"/>
        <v>244645</v>
      </c>
      <c r="P5" s="10">
        <f t="shared" si="5"/>
        <v>244952</v>
      </c>
      <c r="Q5" s="10">
        <f t="shared" ref="Q5:AG5" si="6">$B53+Q6</f>
        <v>245191</v>
      </c>
      <c r="R5" s="10">
        <f t="shared" si="6"/>
        <v>245444</v>
      </c>
      <c r="S5" s="10">
        <f t="shared" si="6"/>
        <v>245718</v>
      </c>
      <c r="T5" s="10">
        <f t="shared" si="6"/>
        <v>245963</v>
      </c>
      <c r="U5" s="10">
        <f t="shared" si="6"/>
        <v>246189</v>
      </c>
      <c r="V5" s="10">
        <f t="shared" si="6"/>
        <v>246492</v>
      </c>
      <c r="W5" s="10">
        <f t="shared" si="6"/>
        <v>246688</v>
      </c>
      <c r="X5" s="10">
        <f t="shared" si="6"/>
        <v>246990</v>
      </c>
      <c r="Y5" s="10">
        <f t="shared" si="6"/>
        <v>247269</v>
      </c>
      <c r="Z5" s="10">
        <f t="shared" si="6"/>
        <v>247405</v>
      </c>
      <c r="AA5" s="10">
        <f t="shared" si="6"/>
        <v>247675</v>
      </c>
      <c r="AB5" s="10">
        <f t="shared" si="6"/>
        <v>247937</v>
      </c>
      <c r="AC5" s="10">
        <f t="shared" si="6"/>
        <v>248086</v>
      </c>
      <c r="AD5" s="10">
        <f t="shared" si="6"/>
        <v>248312</v>
      </c>
      <c r="AE5" s="10">
        <f t="shared" si="6"/>
        <v>248583</v>
      </c>
      <c r="AF5" s="10">
        <f t="shared" si="6"/>
        <v>248782</v>
      </c>
      <c r="AG5" s="10">
        <f t="shared" si="6"/>
        <v>248823</v>
      </c>
      <c r="AI5" s="10">
        <f>MAX(C5:AG5)-B5</f>
        <v>7043</v>
      </c>
    </row>
    <row r="6" spans="1:40" s="19" customFormat="1" x14ac:dyDescent="0.25">
      <c r="B6" s="24">
        <v>200105</v>
      </c>
      <c r="C6" s="24">
        <v>200372</v>
      </c>
      <c r="D6" s="24">
        <v>200684</v>
      </c>
      <c r="E6" s="10">
        <v>200978</v>
      </c>
      <c r="F6" s="24">
        <v>201255</v>
      </c>
      <c r="G6" s="24">
        <v>201518</v>
      </c>
      <c r="H6" s="24">
        <v>201699</v>
      </c>
      <c r="I6" s="24">
        <v>202019</v>
      </c>
      <c r="J6" s="24">
        <v>202072</v>
      </c>
      <c r="K6" s="24">
        <v>202216</v>
      </c>
      <c r="L6" s="24">
        <v>202303</v>
      </c>
      <c r="M6" s="24">
        <v>202425</v>
      </c>
      <c r="N6" s="24">
        <v>202654</v>
      </c>
      <c r="O6" s="24">
        <v>202970</v>
      </c>
      <c r="P6" s="24">
        <v>203277</v>
      </c>
      <c r="Q6" s="24">
        <v>203516</v>
      </c>
      <c r="R6" s="24">
        <v>203769</v>
      </c>
      <c r="S6" s="24">
        <v>204043</v>
      </c>
      <c r="T6" s="24">
        <v>204288</v>
      </c>
      <c r="U6" s="24">
        <v>204514</v>
      </c>
      <c r="V6" s="24">
        <v>204817</v>
      </c>
      <c r="W6" s="24">
        <v>205013</v>
      </c>
      <c r="X6" s="24">
        <v>205315</v>
      </c>
      <c r="Y6" s="24">
        <v>205594</v>
      </c>
      <c r="Z6" s="24">
        <v>205730</v>
      </c>
      <c r="AA6" s="24">
        <v>206000</v>
      </c>
      <c r="AB6" s="24">
        <v>206262</v>
      </c>
      <c r="AC6" s="24">
        <v>206411</v>
      </c>
      <c r="AD6" s="24">
        <v>206637</v>
      </c>
      <c r="AE6" s="24">
        <v>206908</v>
      </c>
      <c r="AF6" s="24">
        <v>207107</v>
      </c>
      <c r="AG6" s="24">
        <v>207148</v>
      </c>
      <c r="AI6" s="10"/>
      <c r="AJ6" s="20"/>
    </row>
    <row r="7" spans="1:40" x14ac:dyDescent="0.25">
      <c r="A7" s="11" t="s">
        <v>27</v>
      </c>
      <c r="B7" s="10">
        <v>207128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213135</v>
      </c>
      <c r="AI7" s="10">
        <f>MAX(C7:AG7)-B7</f>
        <v>6007</v>
      </c>
      <c r="AJ7" s="16"/>
    </row>
    <row r="8" spans="1:40" x14ac:dyDescent="0.25">
      <c r="A8" s="18" t="s">
        <v>37</v>
      </c>
      <c r="B8" s="10">
        <v>34652</v>
      </c>
      <c r="O8" s="10"/>
      <c r="AE8" s="10"/>
      <c r="AF8" s="10"/>
      <c r="AG8" s="10">
        <f>AI57</f>
        <v>35688</v>
      </c>
      <c r="AI8" s="10">
        <f>MAX(C8:AG8)-B8</f>
        <v>1036</v>
      </c>
    </row>
    <row r="9" spans="1:40" x14ac:dyDescent="0.25">
      <c r="AI9" s="10">
        <f>SUM(AI7:AI8)</f>
        <v>7043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69.900000000000006</v>
      </c>
      <c r="C54" s="12">
        <v>76.400000000000006</v>
      </c>
      <c r="D54" s="12">
        <v>91.7</v>
      </c>
      <c r="E54" s="12">
        <v>86.7</v>
      </c>
      <c r="F54" s="12">
        <v>79.7</v>
      </c>
      <c r="G54" s="12">
        <v>77.2</v>
      </c>
      <c r="H54" s="12">
        <v>53.5</v>
      </c>
      <c r="I54" s="12">
        <v>97.1</v>
      </c>
      <c r="J54" s="12">
        <v>15</v>
      </c>
      <c r="K54" s="12">
        <v>39.9</v>
      </c>
      <c r="L54" s="12">
        <v>25.2</v>
      </c>
      <c r="M54" s="12">
        <v>35.700000000000003</v>
      </c>
      <c r="N54" s="12">
        <v>65.900000000000006</v>
      </c>
      <c r="O54" s="12">
        <v>92.1</v>
      </c>
      <c r="P54" s="12">
        <v>88.7</v>
      </c>
      <c r="Q54" s="12">
        <v>68.8</v>
      </c>
      <c r="R54" s="12">
        <v>71.2</v>
      </c>
      <c r="S54" s="12">
        <v>79.400000000000006</v>
      </c>
      <c r="T54" s="12">
        <v>67.8</v>
      </c>
      <c r="U54" s="12">
        <v>65.900000000000006</v>
      </c>
      <c r="V54" s="12">
        <v>91.1</v>
      </c>
      <c r="W54" s="12">
        <v>55.9</v>
      </c>
      <c r="X54" s="12">
        <v>88.1</v>
      </c>
      <c r="Y54" s="12">
        <v>81.3</v>
      </c>
      <c r="Z54" s="12">
        <v>37.200000000000003</v>
      </c>
      <c r="AA54" s="12">
        <v>78.400000000000006</v>
      </c>
      <c r="AB54" s="12">
        <v>76.8</v>
      </c>
      <c r="AC54" s="12">
        <v>44.1</v>
      </c>
      <c r="AD54" s="12">
        <v>67.8</v>
      </c>
      <c r="AE54" s="12">
        <v>78.400000000000006</v>
      </c>
      <c r="AF54" s="12">
        <v>56.1</v>
      </c>
      <c r="AG54" s="12">
        <v>11.9</v>
      </c>
      <c r="AH54" s="12"/>
      <c r="AI54" s="10">
        <v>31379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69.599999999999994</v>
      </c>
      <c r="C55" s="12">
        <v>76.5</v>
      </c>
      <c r="D55" s="12">
        <v>90.9</v>
      </c>
      <c r="E55" s="12">
        <v>86.4</v>
      </c>
      <c r="F55" s="12">
        <v>79.900000000000006</v>
      </c>
      <c r="G55" s="12">
        <v>76.8</v>
      </c>
      <c r="H55" s="12">
        <v>51.3</v>
      </c>
      <c r="I55" s="12">
        <v>96.5</v>
      </c>
      <c r="J55" s="12">
        <v>14.9</v>
      </c>
      <c r="K55" s="12">
        <v>40.200000000000003</v>
      </c>
      <c r="L55" s="12">
        <v>24.9</v>
      </c>
      <c r="M55" s="12">
        <v>35.5</v>
      </c>
      <c r="N55" s="12">
        <v>66.599999999999994</v>
      </c>
      <c r="O55" s="12">
        <v>91.6</v>
      </c>
      <c r="P55" s="12">
        <v>88.9</v>
      </c>
      <c r="Q55" s="12">
        <v>68.3</v>
      </c>
      <c r="R55" s="12">
        <v>71.7</v>
      </c>
      <c r="S55" s="12">
        <v>79.2</v>
      </c>
      <c r="T55" s="12">
        <v>69.2</v>
      </c>
      <c r="U55" s="12">
        <v>65.900000000000006</v>
      </c>
      <c r="V55" s="12">
        <v>90</v>
      </c>
      <c r="W55" s="12">
        <v>55.8</v>
      </c>
      <c r="X55" s="12">
        <v>87.5</v>
      </c>
      <c r="Y55" s="12">
        <v>80.900000000000006</v>
      </c>
      <c r="Z55" s="12">
        <v>37.299999999999997</v>
      </c>
      <c r="AA55" s="12">
        <v>78.099999999999994</v>
      </c>
      <c r="AB55" s="12">
        <v>76.8</v>
      </c>
      <c r="AC55" s="12">
        <v>43.8</v>
      </c>
      <c r="AD55" s="12">
        <v>67.400000000000006</v>
      </c>
      <c r="AE55" s="12">
        <v>78.3</v>
      </c>
      <c r="AF55" s="12">
        <v>56.6</v>
      </c>
      <c r="AG55" s="12">
        <v>11.7</v>
      </c>
      <c r="AH55" s="12"/>
      <c r="AI55" s="10">
        <v>71944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63.6</v>
      </c>
      <c r="C56" s="12">
        <v>73.099999999999994</v>
      </c>
      <c r="D56" s="12">
        <v>84.7</v>
      </c>
      <c r="E56" s="12">
        <v>80.2</v>
      </c>
      <c r="F56" s="12">
        <v>77.7</v>
      </c>
      <c r="G56" s="12">
        <v>71.400000000000006</v>
      </c>
      <c r="H56" s="12">
        <v>45.3</v>
      </c>
      <c r="I56" s="12">
        <v>89.5</v>
      </c>
      <c r="J56" s="12">
        <v>14.5</v>
      </c>
      <c r="K56" s="12">
        <v>39.6</v>
      </c>
      <c r="L56" s="12">
        <v>23.9</v>
      </c>
      <c r="M56" s="12">
        <v>34.200000000000003</v>
      </c>
      <c r="N56" s="12">
        <v>64.8</v>
      </c>
      <c r="O56" s="12">
        <v>85.3</v>
      </c>
      <c r="P56" s="12">
        <v>82.3</v>
      </c>
      <c r="Q56" s="12">
        <v>65.099999999999994</v>
      </c>
      <c r="R56" s="12">
        <v>69.5</v>
      </c>
      <c r="S56" s="12">
        <v>73.8</v>
      </c>
      <c r="T56" s="12">
        <v>67.7</v>
      </c>
      <c r="U56" s="12">
        <v>62.3</v>
      </c>
      <c r="V56" s="12">
        <v>82.4</v>
      </c>
      <c r="W56" s="12">
        <v>53.4</v>
      </c>
      <c r="X56" s="12">
        <v>80.3</v>
      </c>
      <c r="Y56" s="12">
        <v>74.599999999999994</v>
      </c>
      <c r="Z56" s="12">
        <v>36.9</v>
      </c>
      <c r="AA56" s="12">
        <v>72.900000000000006</v>
      </c>
      <c r="AB56" s="12">
        <v>71.8</v>
      </c>
      <c r="AC56" s="12">
        <v>40.799999999999997</v>
      </c>
      <c r="AD56" s="12">
        <v>61.2</v>
      </c>
      <c r="AE56" s="12">
        <v>72.400000000000006</v>
      </c>
      <c r="AF56" s="12">
        <v>55.3</v>
      </c>
      <c r="AG56" s="12">
        <v>11.4</v>
      </c>
      <c r="AH56" s="12"/>
      <c r="AI56" s="10">
        <v>68137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32.6</v>
      </c>
      <c r="C57" s="12">
        <v>41.4</v>
      </c>
      <c r="D57" s="12">
        <v>44.1</v>
      </c>
      <c r="E57" s="12">
        <v>40.200000000000003</v>
      </c>
      <c r="F57" s="12">
        <v>40</v>
      </c>
      <c r="G57" s="12">
        <v>37.5</v>
      </c>
      <c r="H57" s="12">
        <v>19.399999999999999</v>
      </c>
      <c r="I57" s="12">
        <v>48.6</v>
      </c>
      <c r="J57" s="12">
        <v>7.7</v>
      </c>
      <c r="K57" s="12">
        <v>25.1</v>
      </c>
      <c r="L57" s="12">
        <v>11.6</v>
      </c>
      <c r="M57" s="12">
        <v>16.600000000000001</v>
      </c>
      <c r="N57" s="12">
        <v>32.700000000000003</v>
      </c>
      <c r="O57" s="12">
        <v>46.1</v>
      </c>
      <c r="P57" s="12">
        <v>46.2</v>
      </c>
      <c r="Q57" s="12">
        <v>37.799999999999997</v>
      </c>
      <c r="R57" s="12">
        <v>39.200000000000003</v>
      </c>
      <c r="S57" s="12">
        <v>41.2</v>
      </c>
      <c r="T57" s="12">
        <v>40.299999999999997</v>
      </c>
      <c r="U57" s="12">
        <v>31.4</v>
      </c>
      <c r="V57" s="12">
        <v>40.5</v>
      </c>
      <c r="W57" s="12">
        <v>30.1</v>
      </c>
      <c r="X57" s="12">
        <v>45</v>
      </c>
      <c r="Y57" s="12">
        <v>42.2</v>
      </c>
      <c r="Z57" s="12">
        <v>24.9</v>
      </c>
      <c r="AA57" s="12">
        <v>40.5</v>
      </c>
      <c r="AB57" s="12">
        <v>37</v>
      </c>
      <c r="AC57" s="12">
        <v>19.5</v>
      </c>
      <c r="AD57" s="12">
        <v>30.2</v>
      </c>
      <c r="AE57" s="12">
        <v>40.6</v>
      </c>
      <c r="AF57" s="12">
        <v>31.7</v>
      </c>
      <c r="AG57" s="12">
        <v>5.7</v>
      </c>
      <c r="AH57" s="12"/>
      <c r="AI57" s="10">
        <v>35688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24" priority="1" stopIfTrue="1" operator="greaterThan">
      <formula>300</formula>
    </cfRule>
    <cfRule type="cellIs" dxfId="4423" priority="2" stopIfTrue="1" operator="between">
      <formula>150</formula>
      <formula>250</formula>
    </cfRule>
    <cfRule type="cellIs" dxfId="442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'Aug14'!AG5</f>
        <v>53</v>
      </c>
      <c r="C3" s="12">
        <v>52.988999999999997</v>
      </c>
      <c r="D3" s="12">
        <v>50.713000000000001</v>
      </c>
      <c r="E3" s="24">
        <v>47.167000000000002</v>
      </c>
      <c r="F3" s="12">
        <v>52.377000000000002</v>
      </c>
      <c r="G3" s="12">
        <v>51.268000000000001</v>
      </c>
      <c r="H3" s="12">
        <v>40.863</v>
      </c>
      <c r="I3" s="12">
        <v>41.274000000000001</v>
      </c>
      <c r="J3" s="12">
        <v>39.511000000000003</v>
      </c>
      <c r="K3" s="12">
        <v>43.947000000000003</v>
      </c>
      <c r="L3" s="12">
        <v>47.808</v>
      </c>
      <c r="M3" s="12">
        <v>47.485999999999997</v>
      </c>
      <c r="N3" s="12">
        <v>47.363</v>
      </c>
      <c r="O3" s="12">
        <v>50.143999999999998</v>
      </c>
      <c r="P3" s="12">
        <v>44.113</v>
      </c>
      <c r="Q3" s="12">
        <v>43.554000000000002</v>
      </c>
      <c r="R3" s="12">
        <v>37.887999999999998</v>
      </c>
      <c r="S3" s="12">
        <v>50.331000000000003</v>
      </c>
      <c r="T3" s="12">
        <v>40.33</v>
      </c>
      <c r="U3" s="12">
        <v>46.527999999999999</v>
      </c>
      <c r="V3" s="12">
        <v>39.755000000000003</v>
      </c>
      <c r="W3" s="12">
        <v>51.790999999999997</v>
      </c>
      <c r="X3" s="12">
        <v>47.273000000000003</v>
      </c>
      <c r="Y3" s="12">
        <v>39.134999999999998</v>
      </c>
      <c r="Z3" s="12">
        <v>34.671999999999997</v>
      </c>
      <c r="AA3" s="12">
        <v>44.656999999999996</v>
      </c>
      <c r="AB3" s="12">
        <v>36.584000000000003</v>
      </c>
      <c r="AC3" s="12">
        <v>37.319000000000003</v>
      </c>
      <c r="AD3" s="12">
        <v>37.100999999999999</v>
      </c>
      <c r="AE3" s="12">
        <v>45.457999999999998</v>
      </c>
      <c r="AF3" s="12">
        <v>10.699</v>
      </c>
      <c r="AG3" s="12"/>
      <c r="AH3" s="12"/>
      <c r="AI3" s="12"/>
    </row>
    <row r="4" spans="1:40" s="6" customFormat="1" x14ac:dyDescent="0.25">
      <c r="A4" s="13" t="s">
        <v>4</v>
      </c>
      <c r="B4" s="12">
        <f>'Aug14'!AG6</f>
        <v>131.30000000000001</v>
      </c>
      <c r="C4" s="6">
        <f t="shared" ref="C4:J4" si="0">SUM(C54:C57)</f>
        <v>210.1</v>
      </c>
      <c r="D4" s="6">
        <f t="shared" si="0"/>
        <v>280</v>
      </c>
      <c r="E4" s="6">
        <f t="shared" si="0"/>
        <v>172.5</v>
      </c>
      <c r="F4" s="6">
        <f t="shared" si="0"/>
        <v>234.9</v>
      </c>
      <c r="G4" s="6">
        <f t="shared" si="0"/>
        <v>153.9</v>
      </c>
      <c r="H4" s="6">
        <f t="shared" si="0"/>
        <v>270.10000000000002</v>
      </c>
      <c r="I4" s="6">
        <f t="shared" si="0"/>
        <v>259.2</v>
      </c>
      <c r="J4" s="6">
        <f t="shared" si="0"/>
        <v>245.8</v>
      </c>
      <c r="K4" s="6">
        <f t="shared" ref="K4:P4" si="1">SUM(K54:K57)</f>
        <v>146.69999999999999</v>
      </c>
      <c r="L4" s="6">
        <f t="shared" si="1"/>
        <v>246.8</v>
      </c>
      <c r="M4" s="6">
        <f t="shared" si="1"/>
        <v>226.8</v>
      </c>
      <c r="N4" s="6">
        <f t="shared" si="1"/>
        <v>146.5</v>
      </c>
      <c r="O4" s="6">
        <f t="shared" si="1"/>
        <v>231.5</v>
      </c>
      <c r="P4" s="6">
        <f t="shared" si="1"/>
        <v>265.8</v>
      </c>
      <c r="Q4" s="6">
        <f t="shared" ref="Q4:V4" si="2">SUM(Q54:Q57)</f>
        <v>225.8</v>
      </c>
      <c r="R4" s="6">
        <f t="shared" si="2"/>
        <v>253.2</v>
      </c>
      <c r="S4" s="6">
        <f t="shared" si="2"/>
        <v>157.6</v>
      </c>
      <c r="T4" s="6">
        <f t="shared" si="2"/>
        <v>126</v>
      </c>
      <c r="U4" s="6">
        <f t="shared" si="2"/>
        <v>157.30000000000001</v>
      </c>
      <c r="V4" s="6">
        <f t="shared" si="2"/>
        <v>220.29999999999998</v>
      </c>
      <c r="W4" s="6">
        <v>172.5</v>
      </c>
      <c r="X4" s="6">
        <f>SUM(X54:X57)</f>
        <v>189.97344530186109</v>
      </c>
      <c r="Y4" s="6">
        <f>SUM(Y54:Y57)</f>
        <v>253.39999999999998</v>
      </c>
      <c r="Z4" s="6">
        <f>SUM(Z54:Z57)</f>
        <v>139.79999999999998</v>
      </c>
      <c r="AA4" s="6">
        <f>SUM(AA54:AA57)</f>
        <v>199.4</v>
      </c>
      <c r="AB4" s="9">
        <f>AB5-AA5</f>
        <v>234</v>
      </c>
      <c r="AC4" s="6">
        <f>SUM(AC54:AC57)</f>
        <v>232.89999999999998</v>
      </c>
      <c r="AD4" s="6">
        <f>SUM(AD54:AD57)</f>
        <v>223.50000000000003</v>
      </c>
      <c r="AE4" s="6">
        <f>SUM(AE54:AE57)</f>
        <v>173.7</v>
      </c>
      <c r="AF4" s="6">
        <f>SUM(AF54:AF57)</f>
        <v>65.5</v>
      </c>
      <c r="AI4" s="9">
        <f>SUM(C4:AG4)</f>
        <v>6115.47344530186</v>
      </c>
      <c r="AJ4" s="14">
        <f>AVERAGE(C4:AG4)</f>
        <v>203.84911484339534</v>
      </c>
      <c r="AK4" s="15"/>
    </row>
    <row r="5" spans="1:40" x14ac:dyDescent="0.25">
      <c r="A5" s="11" t="s">
        <v>29</v>
      </c>
      <c r="B5" s="10">
        <f>'Aug14'!AG7</f>
        <v>67741</v>
      </c>
      <c r="C5" s="10">
        <v>67951</v>
      </c>
      <c r="D5" s="10">
        <v>68232</v>
      </c>
      <c r="E5" s="10">
        <v>68405</v>
      </c>
      <c r="F5" s="10">
        <v>68639</v>
      </c>
      <c r="G5" s="10">
        <v>68793</v>
      </c>
      <c r="H5" s="10">
        <v>69064</v>
      </c>
      <c r="I5" s="10">
        <v>69323</v>
      </c>
      <c r="J5" s="10">
        <v>69568</v>
      </c>
      <c r="K5" s="10">
        <v>69716</v>
      </c>
      <c r="L5" s="10">
        <v>69963</v>
      </c>
      <c r="M5" s="10">
        <v>70190</v>
      </c>
      <c r="N5" s="10">
        <v>70336</v>
      </c>
      <c r="O5" s="10">
        <v>70569</v>
      </c>
      <c r="P5" s="10">
        <v>70834</v>
      </c>
      <c r="Q5" s="10">
        <v>71060</v>
      </c>
      <c r="R5" s="10">
        <v>71314</v>
      </c>
      <c r="S5" s="10">
        <v>71472</v>
      </c>
      <c r="T5" s="10">
        <v>71598</v>
      </c>
      <c r="U5" s="10">
        <v>71756</v>
      </c>
      <c r="V5" s="10">
        <v>71976</v>
      </c>
      <c r="W5" s="10">
        <v>72149</v>
      </c>
      <c r="X5" s="10">
        <v>72337</v>
      </c>
      <c r="Y5" s="10">
        <v>72571</v>
      </c>
      <c r="Z5" s="10">
        <v>72731</v>
      </c>
      <c r="AA5" s="10">
        <v>72931</v>
      </c>
      <c r="AB5" s="10">
        <v>73165</v>
      </c>
      <c r="AC5" s="10">
        <v>73399</v>
      </c>
      <c r="AD5" s="10">
        <v>73622</v>
      </c>
      <c r="AE5" s="10">
        <v>73796</v>
      </c>
      <c r="AF5" s="10">
        <v>73861</v>
      </c>
      <c r="AG5" s="10"/>
      <c r="AI5" s="10">
        <f>MAX(C5:AG5)-B5</f>
        <v>6120</v>
      </c>
    </row>
    <row r="6" spans="1:40" s="19" customFormat="1" x14ac:dyDescent="0.25">
      <c r="A6" s="11" t="s">
        <v>27</v>
      </c>
      <c r="B6" s="10"/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J6" s="20"/>
    </row>
    <row r="7" spans="1:40" x14ac:dyDescent="0.25">
      <c r="A7" s="18" t="s">
        <v>37</v>
      </c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>
        <v>10607</v>
      </c>
      <c r="Z7" s="10">
        <v>10632</v>
      </c>
      <c r="AA7" s="10">
        <v>10658</v>
      </c>
      <c r="AB7" s="10">
        <f>(AA7+AC7)/2</f>
        <v>10693.5</v>
      </c>
      <c r="AC7" s="10">
        <v>10729</v>
      </c>
      <c r="AD7" s="10">
        <v>10763</v>
      </c>
      <c r="AE7" s="10">
        <v>10792</v>
      </c>
      <c r="AF7" s="10">
        <v>10801</v>
      </c>
      <c r="AG7" s="10"/>
      <c r="AI7" s="10"/>
      <c r="AJ7" s="16"/>
    </row>
    <row r="8" spans="1:40" x14ac:dyDescent="0.25">
      <c r="O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62</v>
      </c>
      <c r="D54" s="12">
        <v>82.4</v>
      </c>
      <c r="E54" s="12">
        <v>49.3</v>
      </c>
      <c r="F54" s="12">
        <v>66.900000000000006</v>
      </c>
      <c r="G54" s="12">
        <v>47.3</v>
      </c>
      <c r="H54" s="12">
        <v>78.7</v>
      </c>
      <c r="I54" s="12">
        <v>76.3</v>
      </c>
      <c r="J54" s="12">
        <v>71</v>
      </c>
      <c r="K54" s="12">
        <v>41.4</v>
      </c>
      <c r="L54" s="12">
        <v>73.3</v>
      </c>
      <c r="M54" s="12">
        <v>67.5</v>
      </c>
      <c r="N54" s="12">
        <v>40.5</v>
      </c>
      <c r="O54" s="12">
        <v>69.400000000000006</v>
      </c>
      <c r="P54" s="12">
        <v>78.2</v>
      </c>
      <c r="Q54" s="12">
        <v>64.2</v>
      </c>
      <c r="R54" s="12">
        <v>74.400000000000006</v>
      </c>
      <c r="S54" s="12">
        <v>43.9</v>
      </c>
      <c r="T54" s="12">
        <v>38.200000000000003</v>
      </c>
      <c r="U54" s="12">
        <v>46.2</v>
      </c>
      <c r="V54" s="12">
        <v>63.8</v>
      </c>
      <c r="W54" s="12">
        <f>W$4/V$4*V54</f>
        <v>49.956876985928282</v>
      </c>
      <c r="X54" s="12">
        <v>55.3</v>
      </c>
      <c r="Y54" s="12">
        <v>74.8</v>
      </c>
      <c r="Z54" s="12">
        <v>38.4</v>
      </c>
      <c r="AA54" s="12">
        <v>60</v>
      </c>
      <c r="AB54" s="12">
        <f>AB$4/AC$4*AC54</f>
        <v>68.924001717475306</v>
      </c>
      <c r="AC54" s="12">
        <v>68.599999999999994</v>
      </c>
      <c r="AD54" s="12">
        <v>65.7</v>
      </c>
      <c r="AE54" s="12">
        <v>48.6</v>
      </c>
      <c r="AF54" s="12">
        <v>19.2</v>
      </c>
      <c r="AG54" s="12"/>
      <c r="AH54" s="12"/>
      <c r="AI54" s="12">
        <v>21608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60.9</v>
      </c>
      <c r="D55" s="12">
        <v>80.599999999999994</v>
      </c>
      <c r="E55" s="12">
        <v>49</v>
      </c>
      <c r="F55" s="12">
        <v>66.599999999999994</v>
      </c>
      <c r="G55" s="12">
        <v>45.3</v>
      </c>
      <c r="H55" s="12">
        <v>77.5</v>
      </c>
      <c r="I55" s="12">
        <v>74.7</v>
      </c>
      <c r="J55" s="12">
        <v>70.099999999999994</v>
      </c>
      <c r="K55" s="12">
        <v>41.1</v>
      </c>
      <c r="L55" s="12">
        <v>72.5</v>
      </c>
      <c r="M55" s="12">
        <v>67</v>
      </c>
      <c r="N55" s="12">
        <v>40.1</v>
      </c>
      <c r="O55" s="12">
        <v>67.8</v>
      </c>
      <c r="P55" s="12">
        <v>76</v>
      </c>
      <c r="Q55" s="12">
        <v>64.2</v>
      </c>
      <c r="R55" s="12">
        <v>72.8</v>
      </c>
      <c r="S55" s="12">
        <v>44</v>
      </c>
      <c r="T55" s="12">
        <v>36.799999999999997</v>
      </c>
      <c r="U55" s="12">
        <v>45.8</v>
      </c>
      <c r="V55" s="12">
        <v>63.9</v>
      </c>
      <c r="W55" s="12">
        <f>W$4/V$4*V55</f>
        <v>50.035179300953246</v>
      </c>
      <c r="X55" s="12">
        <v>54.8</v>
      </c>
      <c r="Y55" s="12">
        <v>73.400000000000006</v>
      </c>
      <c r="Z55" s="12">
        <v>38.299999999999997</v>
      </c>
      <c r="AA55" s="12">
        <v>58.9</v>
      </c>
      <c r="AB55" s="12">
        <f>AB$4/AC$4*AC55</f>
        <v>67.617861743237441</v>
      </c>
      <c r="AC55" s="12">
        <v>67.3</v>
      </c>
      <c r="AD55" s="12">
        <v>64.400000000000006</v>
      </c>
      <c r="AE55" s="12">
        <v>48.6</v>
      </c>
      <c r="AF55" s="12">
        <v>18.8</v>
      </c>
      <c r="AG55" s="12"/>
      <c r="AH55" s="12"/>
      <c r="AI55" s="12">
        <v>21245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57.5</v>
      </c>
      <c r="D56" s="12">
        <v>74.099999999999994</v>
      </c>
      <c r="E56" s="12">
        <v>47</v>
      </c>
      <c r="F56" s="12">
        <v>64.5</v>
      </c>
      <c r="G56" s="12">
        <v>41.7</v>
      </c>
      <c r="H56" s="12">
        <v>72.3</v>
      </c>
      <c r="I56" s="12">
        <v>69.099999999999994</v>
      </c>
      <c r="J56" s="12">
        <v>66.2</v>
      </c>
      <c r="K56" s="12">
        <v>40.5</v>
      </c>
      <c r="L56" s="12">
        <v>68</v>
      </c>
      <c r="M56" s="12">
        <v>62.4</v>
      </c>
      <c r="N56" s="12">
        <v>39.9</v>
      </c>
      <c r="O56" s="12">
        <v>61.6</v>
      </c>
      <c r="P56" s="12">
        <v>70.5</v>
      </c>
      <c r="Q56" s="12">
        <v>61.5</v>
      </c>
      <c r="R56" s="12">
        <v>67.2</v>
      </c>
      <c r="S56" s="12">
        <v>43.1</v>
      </c>
      <c r="T56" s="12">
        <v>33.9</v>
      </c>
      <c r="U56" s="12">
        <v>42.3</v>
      </c>
      <c r="V56" s="12">
        <v>60</v>
      </c>
      <c r="W56" s="12">
        <f>W$4/V$4*V56</f>
        <v>46.981389014979577</v>
      </c>
      <c r="X56" s="12">
        <v>51.1</v>
      </c>
      <c r="Y56" s="12">
        <v>67.2</v>
      </c>
      <c r="Z56" s="12">
        <v>38.1</v>
      </c>
      <c r="AA56" s="12">
        <v>54.5</v>
      </c>
      <c r="AB56" s="12">
        <f>AB$4/AC$4*AC56</f>
        <v>61.79046801202233</v>
      </c>
      <c r="AC56" s="12">
        <v>61.5</v>
      </c>
      <c r="AD56" s="12">
        <v>59.4</v>
      </c>
      <c r="AE56" s="12">
        <v>47.5</v>
      </c>
      <c r="AF56" s="12">
        <v>18.5</v>
      </c>
      <c r="AG56" s="12"/>
      <c r="AH56" s="12"/>
      <c r="AI56" s="12">
        <v>20207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29.7</v>
      </c>
      <c r="D57" s="12">
        <v>42.9</v>
      </c>
      <c r="E57" s="12">
        <v>27.2</v>
      </c>
      <c r="F57" s="12">
        <v>36.9</v>
      </c>
      <c r="G57" s="12">
        <v>19.600000000000001</v>
      </c>
      <c r="H57" s="12">
        <v>41.6</v>
      </c>
      <c r="I57" s="12">
        <v>39.1</v>
      </c>
      <c r="J57" s="12">
        <v>38.5</v>
      </c>
      <c r="K57" s="12">
        <v>23.7</v>
      </c>
      <c r="L57" s="12">
        <v>33</v>
      </c>
      <c r="M57" s="12">
        <v>29.9</v>
      </c>
      <c r="N57" s="12">
        <v>26</v>
      </c>
      <c r="O57" s="12">
        <v>32.700000000000003</v>
      </c>
      <c r="P57" s="12">
        <v>41.1</v>
      </c>
      <c r="Q57" s="12">
        <v>35.9</v>
      </c>
      <c r="R57" s="12">
        <v>38.799999999999997</v>
      </c>
      <c r="S57" s="12">
        <v>26.6</v>
      </c>
      <c r="T57" s="12">
        <v>17.100000000000001</v>
      </c>
      <c r="U57" s="12">
        <v>23</v>
      </c>
      <c r="V57" s="12">
        <v>32.6</v>
      </c>
      <c r="W57" s="12">
        <f>W$4/V$4*V57</f>
        <v>25.526554698138906</v>
      </c>
      <c r="X57" s="12">
        <f>54.3-W57</f>
        <v>28.773445301861091</v>
      </c>
      <c r="Y57" s="12">
        <f>10607-10569</f>
        <v>38</v>
      </c>
      <c r="Z57" s="12">
        <f>Z7-Y7</f>
        <v>25</v>
      </c>
      <c r="AA57" s="12">
        <f>AA7-Z7</f>
        <v>26</v>
      </c>
      <c r="AB57" s="12">
        <f>AB$4/AC$4*AC57</f>
        <v>35.667668527264922</v>
      </c>
      <c r="AC57" s="12">
        <f>AC7-AB7</f>
        <v>35.5</v>
      </c>
      <c r="AD57" s="12">
        <f>AD7-AC7</f>
        <v>34</v>
      </c>
      <c r="AE57" s="12">
        <f>AE7-AD7</f>
        <v>29</v>
      </c>
      <c r="AF57" s="12">
        <f>AF7-AE7</f>
        <v>9</v>
      </c>
      <c r="AG57" s="12"/>
      <c r="AH57" s="12"/>
      <c r="AI57" s="12">
        <v>10801</v>
      </c>
      <c r="AJ57" s="12"/>
      <c r="AK57" s="12"/>
      <c r="AL57" s="12"/>
      <c r="AM57" s="12"/>
      <c r="AN57" s="12"/>
      <c r="AO57" s="12"/>
    </row>
  </sheetData>
  <phoneticPr fontId="21" type="noConversion"/>
  <conditionalFormatting sqref="C4:AG4">
    <cfRule type="cellIs" dxfId="4529" priority="1" stopIfTrue="1" operator="greaterThan">
      <formula>300</formula>
    </cfRule>
    <cfRule type="cellIs" dxfId="4528" priority="2" stopIfTrue="1" operator="between">
      <formula>150</formula>
      <formula>250</formula>
    </cfRule>
    <cfRule type="cellIs" dxfId="4527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8.3000000000000007</v>
      </c>
      <c r="C3" s="12">
        <v>18.899999999999999</v>
      </c>
      <c r="D3" s="12">
        <v>40.4</v>
      </c>
      <c r="E3" s="12">
        <v>49.3</v>
      </c>
      <c r="F3" s="12">
        <v>50.9</v>
      </c>
      <c r="G3" s="12">
        <v>40.700000000000003</v>
      </c>
      <c r="H3" s="12">
        <v>50.3</v>
      </c>
      <c r="I3" s="12">
        <v>31.3</v>
      </c>
      <c r="J3" s="12">
        <v>39.5</v>
      </c>
      <c r="K3" s="12">
        <v>9.5</v>
      </c>
      <c r="L3" s="12">
        <v>41</v>
      </c>
      <c r="M3" s="12">
        <v>53</v>
      </c>
      <c r="N3" s="12">
        <v>53</v>
      </c>
      <c r="O3" s="12">
        <v>49.4</v>
      </c>
      <c r="P3" s="12">
        <v>51</v>
      </c>
      <c r="Q3" s="12">
        <v>52.9</v>
      </c>
      <c r="R3" s="12">
        <v>52.6</v>
      </c>
      <c r="S3" s="12">
        <v>50.8</v>
      </c>
      <c r="T3" s="12">
        <v>52.9</v>
      </c>
      <c r="U3" s="12">
        <v>52.2</v>
      </c>
      <c r="V3" s="12">
        <v>44.2</v>
      </c>
      <c r="W3" s="12">
        <v>38.6</v>
      </c>
      <c r="X3" s="12">
        <v>42.9</v>
      </c>
      <c r="Y3" s="12">
        <v>36</v>
      </c>
      <c r="Z3" s="12">
        <v>39</v>
      </c>
      <c r="AA3" s="12">
        <v>37.799999999999997</v>
      </c>
      <c r="AB3" s="12">
        <v>32.700000000000003</v>
      </c>
      <c r="AC3" s="12">
        <v>40.4</v>
      </c>
      <c r="AD3" s="12">
        <v>40.700000000000003</v>
      </c>
      <c r="AE3" s="12">
        <v>41.3</v>
      </c>
      <c r="AF3" s="12">
        <v>28.4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:H4" si="0">SUM(B54:B57)</f>
        <v>40.700000000000003</v>
      </c>
      <c r="C4" s="28">
        <f t="shared" si="0"/>
        <v>81.600000000000009</v>
      </c>
      <c r="D4" s="28">
        <f t="shared" si="0"/>
        <v>127.9</v>
      </c>
      <c r="E4" s="28">
        <f t="shared" si="0"/>
        <v>281.89999999999998</v>
      </c>
      <c r="F4" s="28">
        <f t="shared" si="0"/>
        <v>174.5</v>
      </c>
      <c r="G4" s="28">
        <f t="shared" si="0"/>
        <v>247</v>
      </c>
      <c r="H4" s="28">
        <f t="shared" si="0"/>
        <v>244.6</v>
      </c>
      <c r="I4" s="28">
        <f t="shared" ref="I4:N4" si="1">SUM(I54:I57)</f>
        <v>207.59999999999997</v>
      </c>
      <c r="J4" s="28">
        <f t="shared" si="1"/>
        <v>224.79999999999998</v>
      </c>
      <c r="K4" s="28">
        <f t="shared" si="1"/>
        <v>36.799999999999997</v>
      </c>
      <c r="L4" s="28">
        <f t="shared" si="1"/>
        <v>133.6</v>
      </c>
      <c r="M4" s="28">
        <f t="shared" si="1"/>
        <v>170.60000000000002</v>
      </c>
      <c r="N4" s="28">
        <f t="shared" si="1"/>
        <v>164.00000000000003</v>
      </c>
      <c r="O4" s="28">
        <f t="shared" ref="O4:T4" si="2">SUM(O54:O57)</f>
        <v>121.89999999999999</v>
      </c>
      <c r="P4" s="28">
        <f t="shared" si="2"/>
        <v>109.6</v>
      </c>
      <c r="Q4" s="28">
        <f t="shared" si="2"/>
        <v>241.40000000000003</v>
      </c>
      <c r="R4" s="28">
        <f t="shared" si="2"/>
        <v>142.6</v>
      </c>
      <c r="S4" s="28">
        <f t="shared" si="2"/>
        <v>142.1</v>
      </c>
      <c r="T4" s="28">
        <f t="shared" si="2"/>
        <v>167.1</v>
      </c>
      <c r="U4" s="28">
        <f t="shared" ref="U4:Z4" si="3">SUM(U54:U57)</f>
        <v>104.39999999999999</v>
      </c>
      <c r="V4" s="28">
        <f t="shared" si="3"/>
        <v>235.5</v>
      </c>
      <c r="W4" s="28">
        <f t="shared" si="3"/>
        <v>254.7</v>
      </c>
      <c r="X4" s="28">
        <f t="shared" si="3"/>
        <v>223.2</v>
      </c>
      <c r="Y4" s="28">
        <f t="shared" si="3"/>
        <v>226.90000000000003</v>
      </c>
      <c r="Z4" s="28">
        <f t="shared" si="3"/>
        <v>235.60000000000002</v>
      </c>
      <c r="AA4" s="28">
        <f t="shared" ref="AA4:AF4" si="4">SUM(AA54:AA57)</f>
        <v>231</v>
      </c>
      <c r="AB4" s="28">
        <f t="shared" si="4"/>
        <v>103.7</v>
      </c>
      <c r="AC4" s="28">
        <f t="shared" si="4"/>
        <v>213.90000000000003</v>
      </c>
      <c r="AD4" s="28">
        <f t="shared" si="4"/>
        <v>159.6</v>
      </c>
      <c r="AE4" s="28">
        <f t="shared" si="4"/>
        <v>190.50000000000003</v>
      </c>
      <c r="AF4" s="28">
        <f t="shared" si="4"/>
        <v>85.1</v>
      </c>
      <c r="AG4" s="28"/>
      <c r="AI4" s="9">
        <f>SUM(C4:AG4)</f>
        <v>5283.7</v>
      </c>
      <c r="AJ4" s="14">
        <f>AVERAGE(C4:AG4)</f>
        <v>176.12333333333333</v>
      </c>
      <c r="AK4" s="15"/>
    </row>
    <row r="5" spans="1:40" x14ac:dyDescent="0.25">
      <c r="A5" s="11" t="s">
        <v>29</v>
      </c>
      <c r="B5" s="10">
        <f t="shared" ref="B5:H5" si="5">$B53+B6</f>
        <v>248823</v>
      </c>
      <c r="C5" s="10">
        <f t="shared" si="5"/>
        <v>248905</v>
      </c>
      <c r="D5" s="10">
        <f t="shared" si="5"/>
        <v>249034</v>
      </c>
      <c r="E5" s="10">
        <f t="shared" si="5"/>
        <v>249316</v>
      </c>
      <c r="F5" s="10">
        <f t="shared" si="5"/>
        <v>249490</v>
      </c>
      <c r="G5" s="10">
        <f t="shared" si="5"/>
        <v>249737</v>
      </c>
      <c r="H5" s="10">
        <f t="shared" si="5"/>
        <v>249982</v>
      </c>
      <c r="I5" s="10">
        <f t="shared" ref="I5:O5" si="6">$B53+I6</f>
        <v>250190</v>
      </c>
      <c r="J5" s="10">
        <f t="shared" si="6"/>
        <v>250414</v>
      </c>
      <c r="K5" s="10">
        <f t="shared" si="6"/>
        <v>250452</v>
      </c>
      <c r="L5" s="10">
        <f t="shared" si="6"/>
        <v>250585</v>
      </c>
      <c r="M5" s="10">
        <f t="shared" si="6"/>
        <v>250757</v>
      </c>
      <c r="N5" s="10">
        <f t="shared" si="6"/>
        <v>250921</v>
      </c>
      <c r="O5" s="10">
        <f t="shared" si="6"/>
        <v>251042</v>
      </c>
      <c r="P5" s="10">
        <f t="shared" ref="P5:V5" si="7">$B53+P6</f>
        <v>251154</v>
      </c>
      <c r="Q5" s="10">
        <f t="shared" si="7"/>
        <v>251395</v>
      </c>
      <c r="R5" s="10">
        <f t="shared" si="7"/>
        <v>251537</v>
      </c>
      <c r="S5" s="10">
        <f t="shared" si="7"/>
        <v>251679</v>
      </c>
      <c r="T5" s="10">
        <f t="shared" si="7"/>
        <v>251846</v>
      </c>
      <c r="U5" s="10">
        <f t="shared" si="7"/>
        <v>251951</v>
      </c>
      <c r="V5" s="10">
        <f t="shared" si="7"/>
        <v>252187</v>
      </c>
      <c r="W5" s="10">
        <f t="shared" ref="W5:AC5" si="8">$B53+W6</f>
        <v>252442</v>
      </c>
      <c r="X5" s="10">
        <f t="shared" si="8"/>
        <v>252665</v>
      </c>
      <c r="Y5" s="10">
        <f t="shared" si="8"/>
        <v>252894</v>
      </c>
      <c r="Z5" s="10">
        <f t="shared" si="8"/>
        <v>253129</v>
      </c>
      <c r="AA5" s="10">
        <f t="shared" si="8"/>
        <v>253359</v>
      </c>
      <c r="AB5" s="10">
        <f t="shared" si="8"/>
        <v>253464</v>
      </c>
      <c r="AC5" s="10">
        <f t="shared" si="8"/>
        <v>253678</v>
      </c>
      <c r="AD5" s="10">
        <f>$B53+AD6</f>
        <v>253838</v>
      </c>
      <c r="AE5" s="10">
        <f>$B53+AE6</f>
        <v>254029</v>
      </c>
      <c r="AF5" s="10">
        <f>$B53+AF6</f>
        <v>254113</v>
      </c>
      <c r="AG5" s="10"/>
      <c r="AI5" s="10">
        <f>MAX(C5:AG5)-B5</f>
        <v>5290</v>
      </c>
    </row>
    <row r="6" spans="1:40" s="19" customFormat="1" x14ac:dyDescent="0.25">
      <c r="B6" s="24">
        <v>207148</v>
      </c>
      <c r="C6" s="24">
        <v>207230</v>
      </c>
      <c r="D6" s="24">
        <v>207359</v>
      </c>
      <c r="E6" s="10">
        <v>207641</v>
      </c>
      <c r="F6" s="24">
        <v>207815</v>
      </c>
      <c r="G6" s="24">
        <v>208062</v>
      </c>
      <c r="H6" s="24">
        <v>208307</v>
      </c>
      <c r="I6" s="24">
        <v>208515</v>
      </c>
      <c r="J6" s="24">
        <v>208739</v>
      </c>
      <c r="K6" s="24">
        <v>208777</v>
      </c>
      <c r="L6" s="24">
        <v>208910</v>
      </c>
      <c r="M6" s="24">
        <v>209082</v>
      </c>
      <c r="N6" s="24">
        <v>209246</v>
      </c>
      <c r="O6" s="24">
        <v>209367</v>
      </c>
      <c r="P6" s="24">
        <v>209479</v>
      </c>
      <c r="Q6" s="24">
        <v>209720</v>
      </c>
      <c r="R6" s="24">
        <v>209862</v>
      </c>
      <c r="S6" s="24">
        <v>210004</v>
      </c>
      <c r="T6" s="24">
        <v>210171</v>
      </c>
      <c r="U6" s="24">
        <v>210276</v>
      </c>
      <c r="V6" s="24">
        <v>210512</v>
      </c>
      <c r="W6" s="24">
        <v>210767</v>
      </c>
      <c r="X6" s="24">
        <v>210990</v>
      </c>
      <c r="Y6" s="24">
        <v>211219</v>
      </c>
      <c r="Z6" s="24">
        <v>211454</v>
      </c>
      <c r="AA6" s="24">
        <v>211684</v>
      </c>
      <c r="AB6" s="24">
        <v>211789</v>
      </c>
      <c r="AC6" s="24">
        <v>212003</v>
      </c>
      <c r="AD6" s="24">
        <v>212163</v>
      </c>
      <c r="AE6" s="24">
        <v>212354</v>
      </c>
      <c r="AF6" s="24">
        <v>212438</v>
      </c>
      <c r="AG6" s="24"/>
      <c r="AI6" s="10"/>
      <c r="AJ6" s="20"/>
    </row>
    <row r="7" spans="1:40" x14ac:dyDescent="0.25">
      <c r="A7" s="11" t="s">
        <v>27</v>
      </c>
      <c r="B7" s="10">
        <v>213135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217661</v>
      </c>
      <c r="AI7" s="10">
        <f>MAX(C7:AG7)-B7</f>
        <v>4526</v>
      </c>
      <c r="AJ7" s="16"/>
    </row>
    <row r="8" spans="1:40" x14ac:dyDescent="0.25">
      <c r="A8" s="18" t="s">
        <v>37</v>
      </c>
      <c r="B8" s="10">
        <v>35688</v>
      </c>
      <c r="O8" s="10"/>
      <c r="AE8" s="10"/>
      <c r="AF8" s="10"/>
      <c r="AG8" s="10">
        <f>AI57</f>
        <v>36452</v>
      </c>
      <c r="AI8" s="10">
        <f>MAX(C8:AG8)-B8</f>
        <v>764</v>
      </c>
    </row>
    <row r="9" spans="1:40" x14ac:dyDescent="0.25">
      <c r="AI9" s="10">
        <f>SUM(AI7:AI8)</f>
        <v>5290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11.9</v>
      </c>
      <c r="C54" s="12">
        <v>23.8</v>
      </c>
      <c r="D54" s="12">
        <v>40.799999999999997</v>
      </c>
      <c r="E54" s="12">
        <v>81.7</v>
      </c>
      <c r="F54" s="12">
        <v>51.2</v>
      </c>
      <c r="G54" s="12">
        <v>70.599999999999994</v>
      </c>
      <c r="H54" s="12">
        <v>73.7</v>
      </c>
      <c r="I54" s="12">
        <v>60.3</v>
      </c>
      <c r="J54" s="12">
        <v>67.5</v>
      </c>
      <c r="K54" s="12">
        <v>10.8</v>
      </c>
      <c r="L54" s="12">
        <v>39</v>
      </c>
      <c r="M54" s="12">
        <v>50</v>
      </c>
      <c r="N54" s="12">
        <v>49.7</v>
      </c>
      <c r="O54" s="12">
        <v>37.4</v>
      </c>
      <c r="P54" s="12">
        <v>34.299999999999997</v>
      </c>
      <c r="Q54" s="12">
        <v>70</v>
      </c>
      <c r="R54" s="12">
        <v>40.4</v>
      </c>
      <c r="S54" s="12">
        <v>39.5</v>
      </c>
      <c r="T54" s="12">
        <v>48.6</v>
      </c>
      <c r="U54" s="12">
        <v>30.5</v>
      </c>
      <c r="V54" s="12">
        <v>70.3</v>
      </c>
      <c r="W54" s="12">
        <v>74.8</v>
      </c>
      <c r="X54" s="12">
        <v>64.8</v>
      </c>
      <c r="Y54" s="12">
        <v>65.8</v>
      </c>
      <c r="Z54" s="12">
        <v>70.400000000000006</v>
      </c>
      <c r="AA54" s="12">
        <v>67.099999999999994</v>
      </c>
      <c r="AB54" s="12">
        <v>29.7</v>
      </c>
      <c r="AC54" s="12">
        <v>64.400000000000006</v>
      </c>
      <c r="AD54" s="12">
        <v>45.2</v>
      </c>
      <c r="AE54" s="12">
        <v>54.9</v>
      </c>
      <c r="AF54" s="12">
        <v>24.1</v>
      </c>
      <c r="AG54" s="12"/>
      <c r="AH54" s="12"/>
      <c r="AI54" s="10">
        <v>32932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11.7</v>
      </c>
      <c r="C55" s="12">
        <v>23.6</v>
      </c>
      <c r="D55" s="12">
        <v>39</v>
      </c>
      <c r="E55" s="12">
        <v>81.8</v>
      </c>
      <c r="F55" s="12">
        <v>51.4</v>
      </c>
      <c r="G55" s="12">
        <v>71.400000000000006</v>
      </c>
      <c r="H55" s="12">
        <v>72.7</v>
      </c>
      <c r="I55" s="12">
        <v>60.4</v>
      </c>
      <c r="J55" s="12">
        <v>67.2</v>
      </c>
      <c r="K55" s="12">
        <v>10.6</v>
      </c>
      <c r="L55" s="12">
        <v>38.799999999999997</v>
      </c>
      <c r="M55" s="12">
        <v>49.2</v>
      </c>
      <c r="N55" s="12">
        <v>49.1</v>
      </c>
      <c r="O55" s="12">
        <v>36.200000000000003</v>
      </c>
      <c r="P55" s="12">
        <v>33.4</v>
      </c>
      <c r="Q55" s="12">
        <v>70.3</v>
      </c>
      <c r="R55" s="12">
        <v>40.1</v>
      </c>
      <c r="S55" s="12">
        <v>39.6</v>
      </c>
      <c r="T55" s="12">
        <v>48.6</v>
      </c>
      <c r="U55" s="12">
        <v>30.4</v>
      </c>
      <c r="V55" s="12">
        <v>69.099999999999994</v>
      </c>
      <c r="W55" s="12">
        <v>73.900000000000006</v>
      </c>
      <c r="X55" s="12">
        <v>65.2</v>
      </c>
      <c r="Y55" s="12">
        <v>65.5</v>
      </c>
      <c r="Z55" s="12">
        <v>69.2</v>
      </c>
      <c r="AA55" s="12">
        <v>67.400000000000006</v>
      </c>
      <c r="AB55" s="12">
        <v>29.8</v>
      </c>
      <c r="AC55" s="12">
        <v>64</v>
      </c>
      <c r="AD55" s="12">
        <v>45.4</v>
      </c>
      <c r="AE55" s="12">
        <v>55.5</v>
      </c>
      <c r="AF55" s="12">
        <v>24.1</v>
      </c>
      <c r="AG55" s="12"/>
      <c r="AH55" s="12"/>
      <c r="AI55" s="10">
        <v>73489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11.4</v>
      </c>
      <c r="C56" s="12">
        <v>22.7</v>
      </c>
      <c r="D56" s="12">
        <v>33.200000000000003</v>
      </c>
      <c r="E56" s="12">
        <v>75.7</v>
      </c>
      <c r="F56" s="12">
        <v>47.9</v>
      </c>
      <c r="G56" s="12">
        <v>68</v>
      </c>
      <c r="H56" s="12">
        <v>66.099999999999994</v>
      </c>
      <c r="I56" s="12">
        <v>57.7</v>
      </c>
      <c r="J56" s="12">
        <v>61.1</v>
      </c>
      <c r="K56" s="12">
        <v>10.199999999999999</v>
      </c>
      <c r="L56" s="12">
        <v>37.200000000000003</v>
      </c>
      <c r="M56" s="12">
        <v>45.6</v>
      </c>
      <c r="N56" s="12">
        <v>44.3</v>
      </c>
      <c r="O56" s="12">
        <v>33.1</v>
      </c>
      <c r="P56" s="12">
        <v>28.4</v>
      </c>
      <c r="Q56" s="12">
        <v>64.3</v>
      </c>
      <c r="R56" s="12">
        <v>38.1</v>
      </c>
      <c r="S56" s="12">
        <v>38.299999999999997</v>
      </c>
      <c r="T56" s="12">
        <v>46.2</v>
      </c>
      <c r="U56" s="12">
        <v>29.2</v>
      </c>
      <c r="V56" s="12">
        <v>63.8</v>
      </c>
      <c r="W56" s="12">
        <v>67</v>
      </c>
      <c r="X56" s="12">
        <v>59.9</v>
      </c>
      <c r="Y56" s="12">
        <v>60.9</v>
      </c>
      <c r="Z56" s="12">
        <v>62.2</v>
      </c>
      <c r="AA56" s="12">
        <v>61.2</v>
      </c>
      <c r="AB56" s="12">
        <v>28.9</v>
      </c>
      <c r="AC56" s="12">
        <v>57.2</v>
      </c>
      <c r="AD56" s="12">
        <v>43.4</v>
      </c>
      <c r="AE56" s="12">
        <v>52.2</v>
      </c>
      <c r="AF56" s="12">
        <v>23.4</v>
      </c>
      <c r="AG56" s="12"/>
      <c r="AH56" s="12"/>
      <c r="AI56" s="10">
        <v>69565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5.7</v>
      </c>
      <c r="C57" s="12">
        <v>11.5</v>
      </c>
      <c r="D57" s="12">
        <v>14.9</v>
      </c>
      <c r="E57" s="12">
        <v>42.7</v>
      </c>
      <c r="F57" s="12">
        <v>24</v>
      </c>
      <c r="G57" s="12">
        <v>37</v>
      </c>
      <c r="H57" s="12">
        <v>32.1</v>
      </c>
      <c r="I57" s="12">
        <v>29.2</v>
      </c>
      <c r="J57" s="12">
        <v>29</v>
      </c>
      <c r="K57" s="12">
        <v>5.2</v>
      </c>
      <c r="L57" s="12">
        <v>18.600000000000001</v>
      </c>
      <c r="M57" s="12">
        <v>25.8</v>
      </c>
      <c r="N57" s="12">
        <v>20.9</v>
      </c>
      <c r="O57" s="12">
        <v>15.2</v>
      </c>
      <c r="P57" s="12">
        <v>13.5</v>
      </c>
      <c r="Q57" s="12">
        <v>36.799999999999997</v>
      </c>
      <c r="R57" s="12">
        <v>24</v>
      </c>
      <c r="S57" s="12">
        <v>24.7</v>
      </c>
      <c r="T57" s="12">
        <v>23.7</v>
      </c>
      <c r="U57" s="12">
        <v>14.3</v>
      </c>
      <c r="V57" s="12">
        <v>32.299999999999997</v>
      </c>
      <c r="W57" s="12">
        <v>39</v>
      </c>
      <c r="X57" s="12">
        <v>33.299999999999997</v>
      </c>
      <c r="Y57" s="12">
        <v>34.700000000000003</v>
      </c>
      <c r="Z57" s="12">
        <v>33.799999999999997</v>
      </c>
      <c r="AA57" s="12">
        <v>35.299999999999997</v>
      </c>
      <c r="AB57" s="12">
        <v>15.3</v>
      </c>
      <c r="AC57" s="12">
        <v>28.3</v>
      </c>
      <c r="AD57" s="12">
        <v>25.6</v>
      </c>
      <c r="AE57" s="12">
        <v>27.9</v>
      </c>
      <c r="AF57" s="12">
        <v>13.5</v>
      </c>
      <c r="AG57" s="12"/>
      <c r="AH57" s="12"/>
      <c r="AI57" s="10">
        <v>36452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21" priority="1" stopIfTrue="1" operator="greaterThan">
      <formula>300</formula>
    </cfRule>
    <cfRule type="cellIs" dxfId="4420" priority="2" stopIfTrue="1" operator="between">
      <formula>150</formula>
      <formula>250</formula>
    </cfRule>
    <cfRule type="cellIs" dxfId="4419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28.4</v>
      </c>
      <c r="C3" s="12">
        <v>47.9</v>
      </c>
      <c r="D3" s="12">
        <v>39.700000000000003</v>
      </c>
      <c r="E3" s="12">
        <v>52</v>
      </c>
      <c r="F3" s="12">
        <v>34</v>
      </c>
      <c r="G3" s="12">
        <v>36.200000000000003</v>
      </c>
      <c r="H3" s="12">
        <v>48.9</v>
      </c>
      <c r="I3" s="12">
        <v>47.3</v>
      </c>
      <c r="J3" s="12">
        <v>46.4</v>
      </c>
      <c r="K3" s="12">
        <v>38.4</v>
      </c>
      <c r="L3" s="12">
        <v>35.9</v>
      </c>
      <c r="M3" s="12">
        <v>33.200000000000003</v>
      </c>
      <c r="N3" s="12">
        <v>37.5</v>
      </c>
      <c r="O3" s="12">
        <v>32.1</v>
      </c>
      <c r="P3" s="12">
        <v>32.5</v>
      </c>
      <c r="Q3" s="12">
        <v>32</v>
      </c>
      <c r="R3" s="12">
        <v>31.5</v>
      </c>
      <c r="S3" s="12">
        <v>31.9</v>
      </c>
      <c r="T3" s="12">
        <v>31.1</v>
      </c>
      <c r="U3" s="12">
        <v>30.1</v>
      </c>
      <c r="V3" s="12">
        <v>34.299999999999997</v>
      </c>
      <c r="W3" s="12">
        <v>29.3</v>
      </c>
      <c r="X3" s="12">
        <v>45.5</v>
      </c>
      <c r="Y3" s="12">
        <v>23.7</v>
      </c>
      <c r="Z3" s="12">
        <v>33.200000000000003</v>
      </c>
      <c r="AA3" s="12">
        <v>30.7</v>
      </c>
      <c r="AB3" s="12">
        <v>30</v>
      </c>
      <c r="AC3" s="12">
        <v>34</v>
      </c>
      <c r="AD3" s="12">
        <v>34.4</v>
      </c>
      <c r="AE3" s="12">
        <v>11.5</v>
      </c>
      <c r="AF3" s="12">
        <v>36.700000000000003</v>
      </c>
      <c r="AG3" s="12">
        <v>29.1</v>
      </c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85.1</v>
      </c>
      <c r="C4" s="28">
        <f t="shared" si="0"/>
        <v>169.2</v>
      </c>
      <c r="D4" s="28">
        <f t="shared" si="0"/>
        <v>84.9</v>
      </c>
      <c r="E4" s="28">
        <f t="shared" si="0"/>
        <v>140</v>
      </c>
      <c r="F4" s="28">
        <f t="shared" si="0"/>
        <v>154.4</v>
      </c>
      <c r="G4" s="28">
        <f t="shared" si="0"/>
        <v>220.1</v>
      </c>
      <c r="H4" s="28">
        <f t="shared" ref="H4:M4" si="1">SUM(H54:H57)</f>
        <v>119.7</v>
      </c>
      <c r="I4" s="28">
        <f t="shared" si="1"/>
        <v>188.1</v>
      </c>
      <c r="J4" s="28">
        <f t="shared" si="1"/>
        <v>125.50000000000001</v>
      </c>
      <c r="K4" s="28">
        <f t="shared" si="1"/>
        <v>123.1</v>
      </c>
      <c r="L4" s="28">
        <f t="shared" si="1"/>
        <v>190.6</v>
      </c>
      <c r="M4" s="28">
        <f t="shared" si="1"/>
        <v>199.70000000000002</v>
      </c>
      <c r="N4" s="28">
        <f t="shared" ref="N4:S4" si="2">SUM(N54:N57)</f>
        <v>180.2</v>
      </c>
      <c r="O4" s="28">
        <f t="shared" si="2"/>
        <v>190.5</v>
      </c>
      <c r="P4" s="28">
        <f t="shared" si="2"/>
        <v>190.1</v>
      </c>
      <c r="Q4" s="28">
        <f t="shared" si="2"/>
        <v>186.20000000000002</v>
      </c>
      <c r="R4" s="28">
        <f t="shared" si="2"/>
        <v>169.70000000000002</v>
      </c>
      <c r="S4" s="28">
        <f t="shared" si="2"/>
        <v>182.4</v>
      </c>
      <c r="T4" s="28">
        <f t="shared" ref="T4:Y4" si="3">SUM(T54:T57)</f>
        <v>177.29999999999998</v>
      </c>
      <c r="U4" s="28">
        <f t="shared" si="3"/>
        <v>168.5</v>
      </c>
      <c r="V4" s="28">
        <f t="shared" si="3"/>
        <v>76.2</v>
      </c>
      <c r="W4" s="28">
        <f t="shared" si="3"/>
        <v>102.1</v>
      </c>
      <c r="X4" s="28">
        <f t="shared" si="3"/>
        <v>86.4</v>
      </c>
      <c r="Y4" s="28">
        <f t="shared" si="3"/>
        <v>45.699999999999996</v>
      </c>
      <c r="Z4" s="28">
        <f t="shared" ref="Z4:AE4" si="4">SUM(Z54:Z57)</f>
        <v>160.80000000000001</v>
      </c>
      <c r="AA4" s="28">
        <f t="shared" si="4"/>
        <v>164.2</v>
      </c>
      <c r="AB4" s="28">
        <f t="shared" si="4"/>
        <v>158.9</v>
      </c>
      <c r="AC4" s="28">
        <f t="shared" si="4"/>
        <v>54.199999999999996</v>
      </c>
      <c r="AD4" s="28">
        <f t="shared" si="4"/>
        <v>146.69999999999999</v>
      </c>
      <c r="AE4" s="28">
        <f t="shared" si="4"/>
        <v>29.700000000000003</v>
      </c>
      <c r="AF4" s="28">
        <f>SUM(AF54:AF57)</f>
        <v>124.50000000000001</v>
      </c>
      <c r="AG4" s="28">
        <f>SUM(AG54:AG57)</f>
        <v>155.69999999999999</v>
      </c>
      <c r="AI4" s="9">
        <f>SUM(C4:AG4)</f>
        <v>4465.2999999999993</v>
      </c>
      <c r="AJ4" s="14">
        <f>AVERAGE(C4:AG4)</f>
        <v>144.04193548387096</v>
      </c>
      <c r="AK4" s="15"/>
    </row>
    <row r="5" spans="1:40" x14ac:dyDescent="0.25">
      <c r="A5" s="11" t="s">
        <v>29</v>
      </c>
      <c r="B5" s="10">
        <f t="shared" ref="B5:I5" si="5">$B53+B6</f>
        <v>254113</v>
      </c>
      <c r="C5" s="10">
        <f t="shared" si="5"/>
        <v>254283</v>
      </c>
      <c r="D5" s="10">
        <f t="shared" si="5"/>
        <v>254369</v>
      </c>
      <c r="E5" s="10">
        <f t="shared" si="5"/>
        <v>254508</v>
      </c>
      <c r="F5" s="10">
        <f t="shared" si="5"/>
        <v>254672</v>
      </c>
      <c r="G5" s="10">
        <f t="shared" si="5"/>
        <v>254883</v>
      </c>
      <c r="H5" s="10">
        <f t="shared" si="5"/>
        <v>255003</v>
      </c>
      <c r="I5" s="10">
        <f t="shared" si="5"/>
        <v>255191</v>
      </c>
      <c r="J5" s="10">
        <f t="shared" ref="J5:P5" si="6">$B53+J6</f>
        <v>255317</v>
      </c>
      <c r="K5" s="10">
        <f t="shared" si="6"/>
        <v>255440</v>
      </c>
      <c r="L5" s="10">
        <f t="shared" si="6"/>
        <v>255631</v>
      </c>
      <c r="M5" s="10">
        <f t="shared" si="6"/>
        <v>255831</v>
      </c>
      <c r="N5" s="10">
        <f t="shared" si="6"/>
        <v>256012</v>
      </c>
      <c r="O5" s="10">
        <f t="shared" si="6"/>
        <v>256202</v>
      </c>
      <c r="P5" s="10">
        <f t="shared" si="6"/>
        <v>256392</v>
      </c>
      <c r="Q5" s="10">
        <f t="shared" ref="Q5:W5" si="7">$B53+Q6</f>
        <v>256579</v>
      </c>
      <c r="R5" s="10">
        <f t="shared" si="7"/>
        <v>256749</v>
      </c>
      <c r="S5" s="10">
        <f t="shared" si="7"/>
        <v>256932</v>
      </c>
      <c r="T5" s="10">
        <f t="shared" si="7"/>
        <v>257109</v>
      </c>
      <c r="U5" s="10">
        <f t="shared" si="7"/>
        <v>257277</v>
      </c>
      <c r="V5" s="10">
        <f t="shared" si="7"/>
        <v>257365</v>
      </c>
      <c r="W5" s="10">
        <f t="shared" si="7"/>
        <v>257456</v>
      </c>
      <c r="X5" s="10">
        <f t="shared" ref="X5:AD5" si="8">$B53+X6</f>
        <v>257542</v>
      </c>
      <c r="Y5" s="10">
        <f t="shared" si="8"/>
        <v>257590</v>
      </c>
      <c r="Z5" s="10">
        <f t="shared" si="8"/>
        <v>257749</v>
      </c>
      <c r="AA5" s="10">
        <f t="shared" si="8"/>
        <v>257914</v>
      </c>
      <c r="AB5" s="10">
        <f t="shared" si="8"/>
        <v>258073</v>
      </c>
      <c r="AC5" s="10">
        <f t="shared" si="8"/>
        <v>258127</v>
      </c>
      <c r="AD5" s="10">
        <f t="shared" si="8"/>
        <v>258274</v>
      </c>
      <c r="AE5" s="10">
        <f>$B53+AE6</f>
        <v>258305</v>
      </c>
      <c r="AF5" s="10">
        <f>$B53+AF6</f>
        <v>258429</v>
      </c>
      <c r="AG5" s="10">
        <f>$B53+AG6</f>
        <v>258584</v>
      </c>
      <c r="AI5" s="10">
        <f>MAX(C5:AG5)-B5</f>
        <v>4471</v>
      </c>
    </row>
    <row r="6" spans="1:40" s="19" customFormat="1" x14ac:dyDescent="0.25">
      <c r="B6" s="24">
        <v>212438</v>
      </c>
      <c r="C6" s="24">
        <v>212608</v>
      </c>
      <c r="D6" s="24">
        <v>212694</v>
      </c>
      <c r="E6" s="10">
        <v>212833</v>
      </c>
      <c r="F6" s="24">
        <v>212997</v>
      </c>
      <c r="G6" s="24">
        <v>213208</v>
      </c>
      <c r="H6" s="24">
        <v>213328</v>
      </c>
      <c r="I6" s="24">
        <v>213516</v>
      </c>
      <c r="J6" s="24">
        <v>213642</v>
      </c>
      <c r="K6" s="24">
        <v>213765</v>
      </c>
      <c r="L6" s="24">
        <v>213956</v>
      </c>
      <c r="M6" s="24">
        <v>214156</v>
      </c>
      <c r="N6" s="24">
        <v>214337</v>
      </c>
      <c r="O6" s="24">
        <v>214527</v>
      </c>
      <c r="P6" s="24">
        <v>214717</v>
      </c>
      <c r="Q6" s="24">
        <v>214904</v>
      </c>
      <c r="R6" s="24">
        <v>215074</v>
      </c>
      <c r="S6" s="24">
        <v>215257</v>
      </c>
      <c r="T6" s="24">
        <v>215434</v>
      </c>
      <c r="U6" s="24">
        <v>215602</v>
      </c>
      <c r="V6" s="24">
        <v>215690</v>
      </c>
      <c r="W6" s="24">
        <v>215781</v>
      </c>
      <c r="X6" s="24">
        <v>215867</v>
      </c>
      <c r="Y6" s="24">
        <v>215915</v>
      </c>
      <c r="Z6" s="24">
        <v>216074</v>
      </c>
      <c r="AA6" s="24">
        <v>216239</v>
      </c>
      <c r="AB6" s="24">
        <v>216398</v>
      </c>
      <c r="AC6" s="24">
        <v>216452</v>
      </c>
      <c r="AD6" s="24">
        <v>216599</v>
      </c>
      <c r="AE6" s="24">
        <v>216630</v>
      </c>
      <c r="AF6" s="24">
        <v>216754</v>
      </c>
      <c r="AG6" s="24">
        <v>216909</v>
      </c>
      <c r="AI6" s="10"/>
      <c r="AJ6" s="20"/>
    </row>
    <row r="7" spans="1:40" x14ac:dyDescent="0.25">
      <c r="A7" s="11" t="s">
        <v>27</v>
      </c>
      <c r="B7" s="10">
        <v>217661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221501</v>
      </c>
      <c r="AI7" s="10">
        <f>MAX(C7:AG7)-B7</f>
        <v>3840</v>
      </c>
      <c r="AJ7" s="16"/>
    </row>
    <row r="8" spans="1:40" x14ac:dyDescent="0.25">
      <c r="A8" s="18" t="s">
        <v>37</v>
      </c>
      <c r="B8" s="10">
        <v>36452</v>
      </c>
      <c r="O8" s="10"/>
      <c r="AE8" s="10"/>
      <c r="AF8" s="10"/>
      <c r="AG8" s="10">
        <f>AI57</f>
        <v>37083</v>
      </c>
      <c r="AI8" s="10">
        <f>MAX(C8:AG8)-B8</f>
        <v>631</v>
      </c>
    </row>
    <row r="9" spans="1:40" x14ac:dyDescent="0.25">
      <c r="AI9" s="10">
        <f>SUM(AI7:AI8)</f>
        <v>4471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24.1</v>
      </c>
      <c r="C54" s="12">
        <v>50.1</v>
      </c>
      <c r="D54" s="12">
        <v>24.7</v>
      </c>
      <c r="E54" s="12">
        <v>43.2</v>
      </c>
      <c r="F54" s="12">
        <v>45.4</v>
      </c>
      <c r="G54" s="12">
        <v>64.900000000000006</v>
      </c>
      <c r="H54" s="12">
        <v>33.299999999999997</v>
      </c>
      <c r="I54" s="12">
        <v>53.6</v>
      </c>
      <c r="J54" s="12">
        <v>37.1</v>
      </c>
      <c r="K54" s="12">
        <v>34.1</v>
      </c>
      <c r="L54" s="12">
        <v>56.7</v>
      </c>
      <c r="M54" s="12">
        <v>59.5</v>
      </c>
      <c r="N54" s="12">
        <v>55</v>
      </c>
      <c r="O54" s="12">
        <v>56.8</v>
      </c>
      <c r="P54" s="12">
        <v>56.8</v>
      </c>
      <c r="Q54" s="12">
        <v>55.6</v>
      </c>
      <c r="R54" s="12">
        <v>50.2</v>
      </c>
      <c r="S54" s="12">
        <v>53.5</v>
      </c>
      <c r="T54" s="12">
        <v>53</v>
      </c>
      <c r="U54" s="12">
        <v>50.1</v>
      </c>
      <c r="V54" s="12">
        <v>21.3</v>
      </c>
      <c r="W54" s="12">
        <v>29.3</v>
      </c>
      <c r="X54" s="12">
        <v>25.5</v>
      </c>
      <c r="Y54" s="12">
        <v>13.3</v>
      </c>
      <c r="Z54" s="12">
        <v>48.1</v>
      </c>
      <c r="AA54" s="12">
        <v>49.3</v>
      </c>
      <c r="AB54" s="12">
        <v>48.6</v>
      </c>
      <c r="AC54" s="12">
        <v>16.2</v>
      </c>
      <c r="AD54" s="12">
        <v>43.9</v>
      </c>
      <c r="AE54" s="12">
        <v>8.6</v>
      </c>
      <c r="AF54" s="12">
        <v>36.4</v>
      </c>
      <c r="AG54" s="12">
        <v>47</v>
      </c>
      <c r="AH54" s="12"/>
      <c r="AI54" s="10">
        <v>34254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24.1</v>
      </c>
      <c r="C55" s="12">
        <v>49.9</v>
      </c>
      <c r="D55" s="12">
        <v>24.6</v>
      </c>
      <c r="E55" s="12">
        <v>43.3</v>
      </c>
      <c r="F55" s="12">
        <v>45.2</v>
      </c>
      <c r="G55" s="12">
        <v>65</v>
      </c>
      <c r="H55" s="12">
        <v>33.6</v>
      </c>
      <c r="I55" s="12">
        <v>54.4</v>
      </c>
      <c r="J55" s="12">
        <v>37.200000000000003</v>
      </c>
      <c r="K55" s="12">
        <v>34.4</v>
      </c>
      <c r="L55" s="12">
        <v>56</v>
      </c>
      <c r="M55" s="12">
        <v>59.6</v>
      </c>
      <c r="N55" s="12">
        <v>54.8</v>
      </c>
      <c r="O55" s="12">
        <v>57</v>
      </c>
      <c r="P55" s="12">
        <v>56.9</v>
      </c>
      <c r="Q55" s="12">
        <v>55.8</v>
      </c>
      <c r="R55" s="12">
        <v>50.3</v>
      </c>
      <c r="S55" s="12">
        <v>54.8</v>
      </c>
      <c r="T55" s="12">
        <v>53.3</v>
      </c>
      <c r="U55" s="12">
        <v>50.7</v>
      </c>
      <c r="V55" s="12">
        <v>21.4</v>
      </c>
      <c r="W55" s="12">
        <v>29.2</v>
      </c>
      <c r="X55" s="12">
        <v>25.4</v>
      </c>
      <c r="Y55" s="12">
        <v>13.2</v>
      </c>
      <c r="Z55" s="12">
        <v>48.7</v>
      </c>
      <c r="AA55" s="12">
        <v>49.7</v>
      </c>
      <c r="AB55" s="12">
        <v>48.8</v>
      </c>
      <c r="AC55" s="12">
        <v>16.2</v>
      </c>
      <c r="AD55" s="12">
        <v>43.8</v>
      </c>
      <c r="AE55" s="12">
        <v>8.4</v>
      </c>
      <c r="AF55" s="12">
        <v>37</v>
      </c>
      <c r="AG55" s="12">
        <v>47.7</v>
      </c>
      <c r="AH55" s="12"/>
      <c r="AI55" s="10">
        <v>74817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23.4</v>
      </c>
      <c r="C56" s="12">
        <v>46.5</v>
      </c>
      <c r="D56" s="12">
        <v>23.7</v>
      </c>
      <c r="E56" s="12">
        <v>36.799999999999997</v>
      </c>
      <c r="F56" s="12">
        <v>41.7</v>
      </c>
      <c r="G56" s="12">
        <v>57.3</v>
      </c>
      <c r="H56" s="12">
        <v>32.6</v>
      </c>
      <c r="I56" s="12">
        <v>50.5</v>
      </c>
      <c r="J56" s="12">
        <v>34.700000000000003</v>
      </c>
      <c r="K56" s="12">
        <v>33.6</v>
      </c>
      <c r="L56" s="12">
        <v>50.2</v>
      </c>
      <c r="M56" s="12">
        <v>51.7</v>
      </c>
      <c r="N56" s="12">
        <v>47.4</v>
      </c>
      <c r="O56" s="12">
        <v>49.4</v>
      </c>
      <c r="P56" s="12">
        <v>49.3</v>
      </c>
      <c r="Q56" s="12">
        <v>48.4</v>
      </c>
      <c r="R56" s="12">
        <v>44.4</v>
      </c>
      <c r="S56" s="12">
        <v>48.2</v>
      </c>
      <c r="T56" s="12">
        <v>46.3</v>
      </c>
      <c r="U56" s="12">
        <v>45.1</v>
      </c>
      <c r="V56" s="12">
        <v>20.7</v>
      </c>
      <c r="W56" s="12">
        <v>27.6</v>
      </c>
      <c r="X56" s="12">
        <v>23.3</v>
      </c>
      <c r="Y56" s="12">
        <v>12.8</v>
      </c>
      <c r="Z56" s="12">
        <v>43.2</v>
      </c>
      <c r="AA56" s="12">
        <v>43.1</v>
      </c>
      <c r="AB56" s="12">
        <v>41.9</v>
      </c>
      <c r="AC56" s="12">
        <v>14.4</v>
      </c>
      <c r="AD56" s="12">
        <v>39.6</v>
      </c>
      <c r="AE56" s="12">
        <v>8.3000000000000007</v>
      </c>
      <c r="AF56" s="12">
        <v>34.4</v>
      </c>
      <c r="AG56" s="12">
        <v>41.4</v>
      </c>
      <c r="AH56" s="12"/>
      <c r="AI56" s="10">
        <v>70755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13.5</v>
      </c>
      <c r="C57" s="12">
        <v>22.7</v>
      </c>
      <c r="D57" s="12">
        <v>11.9</v>
      </c>
      <c r="E57" s="12">
        <v>16.7</v>
      </c>
      <c r="F57" s="12">
        <v>22.1</v>
      </c>
      <c r="G57" s="12">
        <v>32.9</v>
      </c>
      <c r="H57" s="12">
        <v>20.2</v>
      </c>
      <c r="I57" s="12">
        <v>29.6</v>
      </c>
      <c r="J57" s="12">
        <v>16.5</v>
      </c>
      <c r="K57" s="12">
        <v>21</v>
      </c>
      <c r="L57" s="12">
        <v>27.7</v>
      </c>
      <c r="M57" s="12">
        <v>28.9</v>
      </c>
      <c r="N57" s="12">
        <v>23</v>
      </c>
      <c r="O57" s="12">
        <v>27.3</v>
      </c>
      <c r="P57" s="12">
        <v>27.1</v>
      </c>
      <c r="Q57" s="12">
        <v>26.4</v>
      </c>
      <c r="R57" s="12">
        <v>24.8</v>
      </c>
      <c r="S57" s="12">
        <v>25.9</v>
      </c>
      <c r="T57" s="12">
        <v>24.7</v>
      </c>
      <c r="U57" s="12">
        <v>22.6</v>
      </c>
      <c r="V57" s="12">
        <v>12.8</v>
      </c>
      <c r="W57" s="12">
        <v>16</v>
      </c>
      <c r="X57" s="12">
        <v>12.2</v>
      </c>
      <c r="Y57" s="12">
        <v>6.4</v>
      </c>
      <c r="Z57" s="12">
        <v>20.8</v>
      </c>
      <c r="AA57" s="12">
        <v>22.1</v>
      </c>
      <c r="AB57" s="12">
        <v>19.600000000000001</v>
      </c>
      <c r="AC57" s="12">
        <v>7.4</v>
      </c>
      <c r="AD57" s="12">
        <v>19.399999999999999</v>
      </c>
      <c r="AE57" s="12">
        <v>4.4000000000000004</v>
      </c>
      <c r="AF57" s="12">
        <v>16.7</v>
      </c>
      <c r="AG57" s="12">
        <v>19.600000000000001</v>
      </c>
      <c r="AH57" s="12"/>
      <c r="AI57" s="10">
        <v>37083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18" priority="1" stopIfTrue="1" operator="greaterThan">
      <formula>300</formula>
    </cfRule>
    <cfRule type="cellIs" dxfId="4417" priority="2" stopIfTrue="1" operator="between">
      <formula>150</formula>
      <formula>250</formula>
    </cfRule>
    <cfRule type="cellIs" dxfId="441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29.1</v>
      </c>
      <c r="C3" s="12">
        <v>29.1</v>
      </c>
      <c r="D3" s="12">
        <v>30.1</v>
      </c>
      <c r="E3" s="12">
        <v>27.4</v>
      </c>
      <c r="F3" s="12">
        <v>33.700000000000003</v>
      </c>
      <c r="G3" s="12">
        <v>3.7</v>
      </c>
      <c r="H3" s="12">
        <v>6.2110000000000003</v>
      </c>
      <c r="I3" s="12">
        <v>10.6</v>
      </c>
      <c r="J3" s="12">
        <v>11.3</v>
      </c>
      <c r="K3" s="12">
        <v>9.6999999999999993</v>
      </c>
      <c r="L3" s="12">
        <v>10.8</v>
      </c>
      <c r="M3" s="12">
        <v>8.6999999999999993</v>
      </c>
      <c r="N3" s="12">
        <v>37.799999999999997</v>
      </c>
      <c r="O3" s="12">
        <v>19.8</v>
      </c>
      <c r="P3" s="12">
        <v>31.6</v>
      </c>
      <c r="Q3" s="12">
        <v>26.1</v>
      </c>
      <c r="R3" s="12">
        <v>9.1</v>
      </c>
      <c r="S3" s="12">
        <v>24.8</v>
      </c>
      <c r="T3" s="12">
        <v>5.8</v>
      </c>
      <c r="U3" s="12">
        <v>32.5</v>
      </c>
      <c r="V3" s="12">
        <v>33</v>
      </c>
      <c r="W3" s="12">
        <v>30.5</v>
      </c>
      <c r="X3" s="12">
        <v>24.7</v>
      </c>
      <c r="Y3" s="12">
        <v>27.9</v>
      </c>
      <c r="Z3" s="12">
        <v>26.4</v>
      </c>
      <c r="AA3" s="12">
        <v>21.2</v>
      </c>
      <c r="AB3" s="12">
        <v>26.9</v>
      </c>
      <c r="AC3" s="12">
        <v>26.8</v>
      </c>
      <c r="AD3" s="12">
        <v>12.7</v>
      </c>
      <c r="AE3" s="12">
        <v>31.8</v>
      </c>
      <c r="AF3" s="12">
        <v>0.5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:H4" si="0">SUM(B54:B57)</f>
        <v>155.69999999999999</v>
      </c>
      <c r="C4" s="28">
        <f t="shared" si="0"/>
        <v>137.9</v>
      </c>
      <c r="D4" s="28">
        <f t="shared" si="0"/>
        <v>95</v>
      </c>
      <c r="E4" s="28">
        <f t="shared" si="0"/>
        <v>142.20000000000002</v>
      </c>
      <c r="F4" s="28">
        <f t="shared" si="0"/>
        <v>88</v>
      </c>
      <c r="G4" s="28">
        <f t="shared" si="0"/>
        <v>14.8</v>
      </c>
      <c r="H4" s="28">
        <f t="shared" si="0"/>
        <v>50.199999999999996</v>
      </c>
      <c r="I4" s="28">
        <f t="shared" ref="I4:N4" si="1">SUM(I54:I57)</f>
        <v>37.6</v>
      </c>
      <c r="J4" s="28">
        <f t="shared" si="1"/>
        <v>45.8</v>
      </c>
      <c r="K4" s="28">
        <f t="shared" si="1"/>
        <v>34.5</v>
      </c>
      <c r="L4" s="28">
        <f t="shared" si="1"/>
        <v>34.799999999999997</v>
      </c>
      <c r="M4" s="28">
        <f t="shared" si="1"/>
        <v>29.4</v>
      </c>
      <c r="N4" s="28">
        <f t="shared" si="1"/>
        <v>54.8</v>
      </c>
      <c r="O4" s="28">
        <f t="shared" ref="O4:U4" si="2">SUM(O54:O57)</f>
        <v>28.799999999999997</v>
      </c>
      <c r="P4" s="28">
        <f t="shared" si="2"/>
        <v>118.3</v>
      </c>
      <c r="Q4" s="28">
        <f t="shared" si="2"/>
        <v>127.5</v>
      </c>
      <c r="R4" s="28">
        <f t="shared" si="2"/>
        <v>35.199999999999996</v>
      </c>
      <c r="S4" s="28">
        <f t="shared" si="2"/>
        <v>108.8</v>
      </c>
      <c r="T4" s="28">
        <f t="shared" si="2"/>
        <v>27.700000000000003</v>
      </c>
      <c r="U4" s="28">
        <f t="shared" si="2"/>
        <v>45.199999999999996</v>
      </c>
      <c r="V4" s="28">
        <f t="shared" ref="V4:AA4" si="3">SUM(V54:V57)</f>
        <v>87.199999999999989</v>
      </c>
      <c r="W4" s="28">
        <f t="shared" si="3"/>
        <v>89.9</v>
      </c>
      <c r="X4" s="28">
        <f t="shared" si="3"/>
        <v>117.6</v>
      </c>
      <c r="Y4" s="28">
        <f t="shared" si="3"/>
        <v>67.7</v>
      </c>
      <c r="Z4" s="28">
        <f t="shared" si="3"/>
        <v>91.7</v>
      </c>
      <c r="AA4" s="28">
        <f t="shared" si="3"/>
        <v>21.8</v>
      </c>
      <c r="AB4" s="28">
        <f>SUM(AB54:AB57)</f>
        <v>46.000000000000007</v>
      </c>
      <c r="AC4" s="28">
        <f>SUM(AC54:AC57)</f>
        <v>107.4</v>
      </c>
      <c r="AD4" s="28">
        <f>SUM(AD54:AD57)</f>
        <v>50.1</v>
      </c>
      <c r="AE4" s="28">
        <f>SUM(AE54:AE57)</f>
        <v>45.4</v>
      </c>
      <c r="AF4" s="28">
        <f>SUM(AF54:AF57)</f>
        <v>1.7000000000000002</v>
      </c>
      <c r="AG4" s="28"/>
      <c r="AI4" s="9">
        <f>SUM(C4:AG4)</f>
        <v>1983.0000000000002</v>
      </c>
      <c r="AJ4" s="14">
        <f>AVERAGE(C4:AG4)</f>
        <v>66.100000000000009</v>
      </c>
      <c r="AK4" s="15"/>
    </row>
    <row r="5" spans="1:40" x14ac:dyDescent="0.25">
      <c r="A5" s="11" t="s">
        <v>29</v>
      </c>
      <c r="B5" s="10">
        <f t="shared" ref="B5:H5" si="4">$B53+B6</f>
        <v>258584</v>
      </c>
      <c r="C5" s="10">
        <f t="shared" si="4"/>
        <v>258722</v>
      </c>
      <c r="D5" s="10">
        <f t="shared" si="4"/>
        <v>258818</v>
      </c>
      <c r="E5" s="10">
        <f t="shared" si="4"/>
        <v>258960</v>
      </c>
      <c r="F5" s="10">
        <f t="shared" si="4"/>
        <v>259049</v>
      </c>
      <c r="G5" s="10">
        <f t="shared" si="4"/>
        <v>259064</v>
      </c>
      <c r="H5" s="10">
        <f t="shared" si="4"/>
        <v>259114</v>
      </c>
      <c r="I5" s="10">
        <f t="shared" ref="I5:O5" si="5">$B53+I6</f>
        <v>259151</v>
      </c>
      <c r="J5" s="10">
        <f t="shared" si="5"/>
        <v>259198</v>
      </c>
      <c r="K5" s="10">
        <f t="shared" si="5"/>
        <v>259233</v>
      </c>
      <c r="L5" s="10">
        <f t="shared" si="5"/>
        <v>259268</v>
      </c>
      <c r="M5" s="10">
        <f t="shared" si="5"/>
        <v>259298</v>
      </c>
      <c r="N5" s="10">
        <f t="shared" si="5"/>
        <v>259352</v>
      </c>
      <c r="O5" s="10">
        <f t="shared" si="5"/>
        <v>259381</v>
      </c>
      <c r="P5" s="10">
        <f t="shared" ref="P5:V5" si="6">$B53+P6</f>
        <v>259499</v>
      </c>
      <c r="Q5" s="10">
        <f t="shared" si="6"/>
        <v>259628</v>
      </c>
      <c r="R5" s="10">
        <f t="shared" si="6"/>
        <v>259663</v>
      </c>
      <c r="S5" s="10">
        <f t="shared" si="6"/>
        <v>259771</v>
      </c>
      <c r="T5" s="10">
        <f t="shared" si="6"/>
        <v>259800</v>
      </c>
      <c r="U5" s="10">
        <f t="shared" si="6"/>
        <v>259845</v>
      </c>
      <c r="V5" s="10">
        <f t="shared" si="6"/>
        <v>259933</v>
      </c>
      <c r="W5" s="10">
        <f t="shared" ref="W5:AC5" si="7">$B53+W6</f>
        <v>260023</v>
      </c>
      <c r="X5" s="10">
        <f t="shared" si="7"/>
        <v>260141</v>
      </c>
      <c r="Y5" s="10">
        <f t="shared" si="7"/>
        <v>260209</v>
      </c>
      <c r="Z5" s="10">
        <f t="shared" si="7"/>
        <v>260301</v>
      </c>
      <c r="AA5" s="10">
        <f t="shared" si="7"/>
        <v>260323</v>
      </c>
      <c r="AB5" s="10">
        <f t="shared" si="7"/>
        <v>260367</v>
      </c>
      <c r="AC5" s="10">
        <f t="shared" si="7"/>
        <v>260476</v>
      </c>
      <c r="AD5" s="10">
        <f>$B53+AD6</f>
        <v>260527</v>
      </c>
      <c r="AE5" s="10">
        <f>$B53+AE6</f>
        <v>260572</v>
      </c>
      <c r="AF5" s="10">
        <f>$B53+AF6</f>
        <v>260573</v>
      </c>
      <c r="AG5" s="10"/>
      <c r="AI5" s="10">
        <f>MAX(C5:AG5)-B5</f>
        <v>1989</v>
      </c>
    </row>
    <row r="6" spans="1:40" s="19" customFormat="1" x14ac:dyDescent="0.25">
      <c r="B6" s="24">
        <v>216909</v>
      </c>
      <c r="C6" s="24">
        <v>217047</v>
      </c>
      <c r="D6" s="24">
        <v>217143</v>
      </c>
      <c r="E6" s="10">
        <v>217285</v>
      </c>
      <c r="F6" s="24">
        <v>217374</v>
      </c>
      <c r="G6" s="24">
        <v>217389</v>
      </c>
      <c r="H6" s="24">
        <v>217439</v>
      </c>
      <c r="I6" s="24">
        <v>217476</v>
      </c>
      <c r="J6" s="24">
        <v>217523</v>
      </c>
      <c r="K6" s="24">
        <v>217558</v>
      </c>
      <c r="L6" s="24">
        <v>217593</v>
      </c>
      <c r="M6" s="24">
        <v>217623</v>
      </c>
      <c r="N6" s="24">
        <v>217677</v>
      </c>
      <c r="O6" s="24">
        <v>217706</v>
      </c>
      <c r="P6" s="24">
        <v>217824</v>
      </c>
      <c r="Q6" s="24">
        <v>217953</v>
      </c>
      <c r="R6" s="24">
        <v>217988</v>
      </c>
      <c r="S6" s="24">
        <v>218096</v>
      </c>
      <c r="T6" s="24">
        <v>218125</v>
      </c>
      <c r="U6" s="24">
        <v>218170</v>
      </c>
      <c r="V6" s="24">
        <v>218258</v>
      </c>
      <c r="W6" s="24">
        <v>218348</v>
      </c>
      <c r="X6" s="24">
        <v>218466</v>
      </c>
      <c r="Y6" s="24">
        <v>218534</v>
      </c>
      <c r="Z6" s="24">
        <v>218626</v>
      </c>
      <c r="AA6" s="24">
        <v>218648</v>
      </c>
      <c r="AB6" s="24">
        <v>218692</v>
      </c>
      <c r="AC6" s="24">
        <v>218801</v>
      </c>
      <c r="AD6" s="24">
        <v>218852</v>
      </c>
      <c r="AE6" s="24">
        <v>218897</v>
      </c>
      <c r="AF6" s="24">
        <v>218898</v>
      </c>
      <c r="AG6" s="24"/>
      <c r="AI6" s="10"/>
      <c r="AJ6" s="20"/>
    </row>
    <row r="7" spans="1:40" x14ac:dyDescent="0.25">
      <c r="A7" s="11" t="s">
        <v>27</v>
      </c>
      <c r="B7" s="10">
        <v>221501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223248</v>
      </c>
      <c r="AI7" s="10">
        <f>MAX(C7:AG7)-B7</f>
        <v>1747</v>
      </c>
      <c r="AJ7" s="16"/>
    </row>
    <row r="8" spans="1:40" x14ac:dyDescent="0.25">
      <c r="A8" s="18" t="s">
        <v>37</v>
      </c>
      <c r="B8" s="10">
        <v>37083</v>
      </c>
      <c r="O8" s="10"/>
      <c r="AE8" s="10"/>
      <c r="AF8" s="10"/>
      <c r="AG8" s="10">
        <f>AI57</f>
        <v>37325</v>
      </c>
      <c r="AI8" s="10">
        <f>MAX(C8:AG8)-B8</f>
        <v>242</v>
      </c>
    </row>
    <row r="9" spans="1:40" x14ac:dyDescent="0.25">
      <c r="AI9" s="10">
        <f>SUM(AI7:AI8)</f>
        <v>1989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47</v>
      </c>
      <c r="C54" s="12">
        <v>41.3</v>
      </c>
      <c r="D54" s="12">
        <v>27.7</v>
      </c>
      <c r="E54" s="12">
        <v>43.1</v>
      </c>
      <c r="F54" s="12">
        <v>25.4</v>
      </c>
      <c r="G54" s="12">
        <v>4.3</v>
      </c>
      <c r="H54" s="12">
        <v>14.3</v>
      </c>
      <c r="I54" s="12">
        <v>10.9</v>
      </c>
      <c r="J54" s="12">
        <v>13.2</v>
      </c>
      <c r="K54" s="12">
        <v>10</v>
      </c>
      <c r="L54" s="12">
        <v>10</v>
      </c>
      <c r="M54" s="12">
        <v>8.5</v>
      </c>
      <c r="N54" s="12">
        <v>16.5</v>
      </c>
      <c r="O54" s="12">
        <v>9</v>
      </c>
      <c r="P54" s="12">
        <v>36.200000000000003</v>
      </c>
      <c r="Q54" s="12">
        <v>39.5</v>
      </c>
      <c r="R54" s="12">
        <v>10.199999999999999</v>
      </c>
      <c r="S54" s="12">
        <v>34.200000000000003</v>
      </c>
      <c r="T54" s="12">
        <v>8</v>
      </c>
      <c r="U54" s="12">
        <v>13.4</v>
      </c>
      <c r="V54" s="12">
        <v>26.1</v>
      </c>
      <c r="W54" s="12">
        <v>27.7</v>
      </c>
      <c r="X54" s="12">
        <v>36.700000000000003</v>
      </c>
      <c r="Y54" s="12">
        <v>19.8</v>
      </c>
      <c r="Z54" s="12">
        <v>28</v>
      </c>
      <c r="AA54" s="12">
        <v>6.3</v>
      </c>
      <c r="AB54" s="12">
        <v>13.4</v>
      </c>
      <c r="AC54" s="12">
        <v>33.4</v>
      </c>
      <c r="AD54" s="12">
        <v>14.6</v>
      </c>
      <c r="AE54" s="12">
        <v>13.3</v>
      </c>
      <c r="AF54" s="12">
        <v>0.6</v>
      </c>
      <c r="AG54" s="12"/>
      <c r="AH54" s="12"/>
      <c r="AI54" s="10">
        <v>34852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47.7</v>
      </c>
      <c r="C55" s="12">
        <v>41.8</v>
      </c>
      <c r="D55" s="12">
        <v>27.8</v>
      </c>
      <c r="E55" s="12">
        <v>43.7</v>
      </c>
      <c r="F55" s="12">
        <v>25.7</v>
      </c>
      <c r="G55" s="12">
        <v>4.2</v>
      </c>
      <c r="H55" s="12">
        <v>14.2</v>
      </c>
      <c r="I55" s="12">
        <v>10.8</v>
      </c>
      <c r="J55" s="12">
        <v>13.1</v>
      </c>
      <c r="K55" s="12">
        <v>9.9</v>
      </c>
      <c r="L55" s="12">
        <v>10</v>
      </c>
      <c r="M55" s="12">
        <v>8.4</v>
      </c>
      <c r="N55" s="12">
        <v>16.399999999999999</v>
      </c>
      <c r="O55" s="12">
        <v>8</v>
      </c>
      <c r="P55" s="12">
        <v>36.4</v>
      </c>
      <c r="Q55" s="12">
        <v>39.9</v>
      </c>
      <c r="R55" s="12">
        <v>10.1</v>
      </c>
      <c r="S55" s="12">
        <v>34.5</v>
      </c>
      <c r="T55" s="12">
        <v>7.9</v>
      </c>
      <c r="U55" s="12">
        <v>13.4</v>
      </c>
      <c r="V55" s="12">
        <v>26.2</v>
      </c>
      <c r="W55" s="12">
        <v>27.8</v>
      </c>
      <c r="X55" s="12">
        <v>37.5</v>
      </c>
      <c r="Y55" s="12">
        <v>19.899999999999999</v>
      </c>
      <c r="Z55" s="12">
        <v>28.1</v>
      </c>
      <c r="AA55" s="12">
        <v>6.3</v>
      </c>
      <c r="AB55" s="12">
        <v>13.3</v>
      </c>
      <c r="AC55" s="12">
        <v>33.9</v>
      </c>
      <c r="AD55" s="12">
        <v>14.5</v>
      </c>
      <c r="AE55" s="12">
        <v>13.2</v>
      </c>
      <c r="AF55" s="12">
        <v>0.5</v>
      </c>
      <c r="AG55" s="12"/>
      <c r="AH55" s="12"/>
      <c r="AI55" s="10">
        <v>75416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41.4</v>
      </c>
      <c r="C56" s="12">
        <v>37</v>
      </c>
      <c r="D56" s="12">
        <v>26.6</v>
      </c>
      <c r="E56" s="12">
        <v>38.1</v>
      </c>
      <c r="F56" s="12">
        <v>24.7</v>
      </c>
      <c r="G56" s="12">
        <v>4.0999999999999996</v>
      </c>
      <c r="H56" s="12">
        <v>13.9</v>
      </c>
      <c r="I56" s="12">
        <v>10.5</v>
      </c>
      <c r="J56" s="12">
        <v>12.7</v>
      </c>
      <c r="K56" s="12">
        <v>9.6</v>
      </c>
      <c r="L56" s="12">
        <v>9.6999999999999993</v>
      </c>
      <c r="M56" s="12">
        <v>8.1999999999999993</v>
      </c>
      <c r="N56" s="12">
        <v>15.1</v>
      </c>
      <c r="O56" s="12">
        <v>8.4</v>
      </c>
      <c r="P56" s="12">
        <v>32.799999999999997</v>
      </c>
      <c r="Q56" s="12">
        <v>35</v>
      </c>
      <c r="R56" s="12">
        <v>9.8000000000000007</v>
      </c>
      <c r="S56" s="12">
        <v>30</v>
      </c>
      <c r="T56" s="12">
        <v>7.7</v>
      </c>
      <c r="U56" s="12">
        <v>12.5</v>
      </c>
      <c r="V56" s="12">
        <v>24.4</v>
      </c>
      <c r="W56" s="12">
        <v>24</v>
      </c>
      <c r="X56" s="12">
        <v>32.799999999999997</v>
      </c>
      <c r="Y56" s="12">
        <v>19.100000000000001</v>
      </c>
      <c r="Z56" s="12">
        <v>25.9</v>
      </c>
      <c r="AA56" s="12">
        <v>6</v>
      </c>
      <c r="AB56" s="12">
        <v>12.7</v>
      </c>
      <c r="AC56" s="12">
        <v>30.6</v>
      </c>
      <c r="AD56" s="12">
        <v>13.9</v>
      </c>
      <c r="AE56" s="12">
        <v>12.6</v>
      </c>
      <c r="AF56" s="12">
        <v>0.6</v>
      </c>
      <c r="AG56" s="12"/>
      <c r="AH56" s="12"/>
      <c r="AI56" s="10">
        <v>71305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19.600000000000001</v>
      </c>
      <c r="C57" s="12">
        <v>17.8</v>
      </c>
      <c r="D57" s="12">
        <v>12.9</v>
      </c>
      <c r="E57" s="12">
        <v>17.3</v>
      </c>
      <c r="F57" s="12">
        <v>12.2</v>
      </c>
      <c r="G57" s="12">
        <v>2.2000000000000002</v>
      </c>
      <c r="H57" s="12">
        <v>7.8</v>
      </c>
      <c r="I57" s="12">
        <v>5.4</v>
      </c>
      <c r="J57" s="12">
        <v>6.8</v>
      </c>
      <c r="K57" s="12">
        <v>5</v>
      </c>
      <c r="L57" s="12">
        <v>5.0999999999999996</v>
      </c>
      <c r="M57" s="12">
        <v>4.3</v>
      </c>
      <c r="N57" s="12">
        <v>6.8</v>
      </c>
      <c r="O57" s="12">
        <v>3.4</v>
      </c>
      <c r="P57" s="12">
        <v>12.9</v>
      </c>
      <c r="Q57" s="12">
        <v>13.1</v>
      </c>
      <c r="R57" s="12">
        <v>5.0999999999999996</v>
      </c>
      <c r="S57" s="12">
        <v>10.1</v>
      </c>
      <c r="T57" s="12">
        <v>4.0999999999999996</v>
      </c>
      <c r="U57" s="12">
        <v>5.9</v>
      </c>
      <c r="V57" s="12">
        <v>10.5</v>
      </c>
      <c r="W57" s="12">
        <v>10.4</v>
      </c>
      <c r="X57" s="12">
        <v>10.6</v>
      </c>
      <c r="Y57" s="12">
        <v>8.9</v>
      </c>
      <c r="Z57" s="12">
        <v>9.6999999999999993</v>
      </c>
      <c r="AA57" s="12">
        <v>3.2</v>
      </c>
      <c r="AB57" s="12">
        <v>6.6</v>
      </c>
      <c r="AC57" s="12">
        <v>9.5</v>
      </c>
      <c r="AD57" s="12">
        <v>7.1</v>
      </c>
      <c r="AE57" s="12">
        <v>6.3</v>
      </c>
      <c r="AF57" s="12">
        <v>0</v>
      </c>
      <c r="AG57" s="12"/>
      <c r="AH57" s="12"/>
      <c r="AI57" s="10">
        <v>37325</v>
      </c>
      <c r="AJ57" s="12"/>
      <c r="AK57" s="12"/>
      <c r="AL57" s="12"/>
      <c r="AM57" s="12"/>
      <c r="AN57" s="12"/>
      <c r="AO57" s="12"/>
    </row>
    <row r="58" spans="1:41" x14ac:dyDescent="0.25">
      <c r="AK58" s="12"/>
    </row>
  </sheetData>
  <phoneticPr fontId="21" type="noConversion"/>
  <conditionalFormatting sqref="B4:AG4">
    <cfRule type="cellIs" dxfId="4415" priority="1" stopIfTrue="1" operator="greaterThan">
      <formula>300</formula>
    </cfRule>
    <cfRule type="cellIs" dxfId="4414" priority="2" stopIfTrue="1" operator="between">
      <formula>150</formula>
      <formula>250</formula>
    </cfRule>
    <cfRule type="cellIs" dxfId="4413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0.5</v>
      </c>
      <c r="C3" s="12">
        <v>0.5</v>
      </c>
      <c r="D3" s="12">
        <v>0.5</v>
      </c>
      <c r="E3" s="12">
        <v>0.6</v>
      </c>
      <c r="F3" s="12">
        <v>0.6</v>
      </c>
      <c r="G3" s="12">
        <v>2.5</v>
      </c>
      <c r="H3" s="12">
        <v>1.5</v>
      </c>
      <c r="I3" s="12">
        <v>1.4</v>
      </c>
      <c r="J3" s="12">
        <v>9.9</v>
      </c>
      <c r="K3" s="12">
        <v>0.6</v>
      </c>
      <c r="L3" s="12">
        <v>0</v>
      </c>
      <c r="M3" s="12">
        <v>0.5</v>
      </c>
      <c r="N3" s="12">
        <v>4.9000000000000004</v>
      </c>
      <c r="O3" s="12">
        <v>11.4</v>
      </c>
      <c r="P3" s="12">
        <v>5.3</v>
      </c>
      <c r="Q3" s="12">
        <v>28.3</v>
      </c>
      <c r="R3" s="12">
        <v>3.7</v>
      </c>
      <c r="S3" s="12">
        <v>7.3</v>
      </c>
      <c r="T3" s="12">
        <v>1.4</v>
      </c>
      <c r="U3" s="12">
        <v>1.3</v>
      </c>
      <c r="V3" s="12">
        <v>11.2</v>
      </c>
      <c r="W3" s="12">
        <v>18.5</v>
      </c>
      <c r="X3" s="12">
        <v>17</v>
      </c>
      <c r="Y3" s="12">
        <v>11.1</v>
      </c>
      <c r="Z3" s="12">
        <v>6.1</v>
      </c>
      <c r="AA3" s="12">
        <v>8.1</v>
      </c>
      <c r="AB3" s="12">
        <v>11.9</v>
      </c>
      <c r="AC3" s="12">
        <v>4.0999999999999996</v>
      </c>
      <c r="AD3" s="12">
        <v>31.3</v>
      </c>
      <c r="AE3" s="12">
        <v>17</v>
      </c>
      <c r="AF3" s="12">
        <v>5.4</v>
      </c>
      <c r="AG3" s="12">
        <v>23.4</v>
      </c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1.7000000000000002</v>
      </c>
      <c r="C4" s="28">
        <f t="shared" si="0"/>
        <v>1.7000000000000002</v>
      </c>
      <c r="D4" s="28">
        <f t="shared" si="0"/>
        <v>1.6</v>
      </c>
      <c r="E4" s="28">
        <f t="shared" si="0"/>
        <v>2.7</v>
      </c>
      <c r="F4" s="28">
        <f t="shared" si="0"/>
        <v>2.1</v>
      </c>
      <c r="G4" s="28">
        <f t="shared" si="0"/>
        <v>10.4</v>
      </c>
      <c r="H4" s="28">
        <f t="shared" ref="H4:M4" si="1">SUM(H54:H57)</f>
        <v>7.2</v>
      </c>
      <c r="I4" s="28">
        <f t="shared" si="1"/>
        <v>6.7</v>
      </c>
      <c r="J4" s="28">
        <f t="shared" si="1"/>
        <v>13.200000000000001</v>
      </c>
      <c r="K4" s="28">
        <f t="shared" si="1"/>
        <v>1.4</v>
      </c>
      <c r="L4" s="28">
        <f t="shared" si="1"/>
        <v>0</v>
      </c>
      <c r="M4" s="28">
        <f t="shared" si="1"/>
        <v>1.6</v>
      </c>
      <c r="N4" s="28">
        <f t="shared" ref="N4:T4" si="2">SUM(N54:N57)</f>
        <v>12.399999999999999</v>
      </c>
      <c r="O4" s="28">
        <f t="shared" si="2"/>
        <v>27.9</v>
      </c>
      <c r="P4" s="28">
        <f t="shared" si="2"/>
        <v>13.1</v>
      </c>
      <c r="Q4" s="28">
        <f t="shared" si="2"/>
        <v>94.8</v>
      </c>
      <c r="R4" s="28">
        <f t="shared" si="2"/>
        <v>9.4</v>
      </c>
      <c r="S4" s="28">
        <f t="shared" si="2"/>
        <v>28.1</v>
      </c>
      <c r="T4" s="28">
        <f t="shared" si="2"/>
        <v>3</v>
      </c>
      <c r="U4" s="28">
        <f t="shared" ref="U4:Z4" si="3">SUM(U54:U57)</f>
        <v>4.8999999999999995</v>
      </c>
      <c r="V4" s="28">
        <f t="shared" si="3"/>
        <v>37</v>
      </c>
      <c r="W4" s="28">
        <f t="shared" si="3"/>
        <v>53.7</v>
      </c>
      <c r="X4" s="28">
        <f t="shared" si="3"/>
        <v>33.1</v>
      </c>
      <c r="Y4" s="28">
        <f t="shared" si="3"/>
        <v>35.800000000000004</v>
      </c>
      <c r="Z4" s="28">
        <f t="shared" si="3"/>
        <v>26.9</v>
      </c>
      <c r="AA4" s="28">
        <f t="shared" ref="AA4:AF4" si="4">SUM(AA54:AA57)</f>
        <v>28.3</v>
      </c>
      <c r="AB4" s="28">
        <f t="shared" si="4"/>
        <v>30.5</v>
      </c>
      <c r="AC4" s="28">
        <f t="shared" si="4"/>
        <v>14.3</v>
      </c>
      <c r="AD4" s="28">
        <f t="shared" si="4"/>
        <v>74.599999999999994</v>
      </c>
      <c r="AE4" s="28">
        <f t="shared" si="4"/>
        <v>49.699999999999996</v>
      </c>
      <c r="AF4" s="28">
        <f t="shared" si="4"/>
        <v>17.600000000000001</v>
      </c>
      <c r="AG4" s="28">
        <f>SUM(AG54:AG57)</f>
        <v>90.3</v>
      </c>
      <c r="AI4" s="9">
        <f>SUM(C4:AG4)</f>
        <v>734.00000000000011</v>
      </c>
      <c r="AJ4" s="14">
        <f>AVERAGE(C4:AG4)</f>
        <v>23.677419354838712</v>
      </c>
      <c r="AK4" s="15"/>
    </row>
    <row r="5" spans="1:40" x14ac:dyDescent="0.25">
      <c r="A5" s="11" t="s">
        <v>29</v>
      </c>
      <c r="B5" s="10">
        <f t="shared" ref="B5:H5" si="5">$B53+B6</f>
        <v>260573</v>
      </c>
      <c r="C5" s="10">
        <f t="shared" si="5"/>
        <v>260575</v>
      </c>
      <c r="D5" s="10">
        <f t="shared" si="5"/>
        <v>260578</v>
      </c>
      <c r="E5" s="10">
        <f t="shared" si="5"/>
        <v>260580</v>
      </c>
      <c r="F5" s="10">
        <f t="shared" si="5"/>
        <v>260582</v>
      </c>
      <c r="G5" s="10">
        <f t="shared" si="5"/>
        <v>260593</v>
      </c>
      <c r="H5" s="10">
        <f t="shared" si="5"/>
        <v>260600</v>
      </c>
      <c r="I5" s="10">
        <f t="shared" ref="I5:O5" si="6">$B53+I6</f>
        <v>260606</v>
      </c>
      <c r="J5" s="10">
        <f t="shared" si="6"/>
        <v>260620</v>
      </c>
      <c r="K5" s="10">
        <f t="shared" si="6"/>
        <v>260621</v>
      </c>
      <c r="L5" s="10">
        <f t="shared" si="6"/>
        <v>260621</v>
      </c>
      <c r="M5" s="10">
        <f t="shared" si="6"/>
        <v>260621</v>
      </c>
      <c r="N5" s="10">
        <f t="shared" si="6"/>
        <v>260635</v>
      </c>
      <c r="O5" s="10">
        <f t="shared" si="6"/>
        <v>260664</v>
      </c>
      <c r="P5" s="10">
        <f t="shared" ref="P5:V5" si="7">$B53+P6</f>
        <v>260677</v>
      </c>
      <c r="Q5" s="10">
        <f t="shared" si="7"/>
        <v>260771</v>
      </c>
      <c r="R5" s="10">
        <f t="shared" si="7"/>
        <v>260781</v>
      </c>
      <c r="S5" s="10">
        <f t="shared" si="7"/>
        <v>260812</v>
      </c>
      <c r="T5" s="10">
        <f t="shared" si="7"/>
        <v>260815</v>
      </c>
      <c r="U5" s="10">
        <f t="shared" si="7"/>
        <v>260820</v>
      </c>
      <c r="V5" s="10">
        <f t="shared" si="7"/>
        <v>260856</v>
      </c>
      <c r="W5" s="10">
        <f t="shared" ref="W5:AC5" si="8">$B53+W6</f>
        <v>260910</v>
      </c>
      <c r="X5" s="10">
        <f t="shared" si="8"/>
        <v>260943</v>
      </c>
      <c r="Y5" s="10">
        <f t="shared" si="8"/>
        <v>260979</v>
      </c>
      <c r="Z5" s="10">
        <f t="shared" si="8"/>
        <v>261006</v>
      </c>
      <c r="AA5" s="10">
        <f t="shared" si="8"/>
        <v>261034</v>
      </c>
      <c r="AB5" s="10">
        <f t="shared" si="8"/>
        <v>261065</v>
      </c>
      <c r="AC5" s="10">
        <f t="shared" si="8"/>
        <v>261079</v>
      </c>
      <c r="AD5" s="10">
        <f>$B53+AD6</f>
        <v>261155</v>
      </c>
      <c r="AE5" s="10">
        <f>$B53+AE6</f>
        <v>261205</v>
      </c>
      <c r="AF5" s="10">
        <f>$B53+AF6</f>
        <v>261223</v>
      </c>
      <c r="AG5" s="10">
        <f>$B53+AG6</f>
        <v>261314</v>
      </c>
      <c r="AI5" s="10">
        <f>MAX(C5:AG5)-B5</f>
        <v>741</v>
      </c>
    </row>
    <row r="6" spans="1:40" s="19" customFormat="1" x14ac:dyDescent="0.25">
      <c r="B6" s="24">
        <v>218898</v>
      </c>
      <c r="C6" s="24">
        <v>218900</v>
      </c>
      <c r="D6" s="24">
        <v>218903</v>
      </c>
      <c r="E6" s="10">
        <v>218905</v>
      </c>
      <c r="F6" s="24">
        <v>218907</v>
      </c>
      <c r="G6" s="24">
        <v>218918</v>
      </c>
      <c r="H6" s="24">
        <v>218925</v>
      </c>
      <c r="I6" s="24">
        <v>218931</v>
      </c>
      <c r="J6" s="24">
        <v>218945</v>
      </c>
      <c r="K6" s="24">
        <v>218946</v>
      </c>
      <c r="L6" s="24">
        <v>218946</v>
      </c>
      <c r="M6" s="24">
        <v>218946</v>
      </c>
      <c r="N6" s="24">
        <v>218960</v>
      </c>
      <c r="O6" s="24">
        <v>218989</v>
      </c>
      <c r="P6" s="24">
        <v>219002</v>
      </c>
      <c r="Q6" s="24">
        <v>219096</v>
      </c>
      <c r="R6" s="24">
        <v>219106</v>
      </c>
      <c r="S6" s="24">
        <v>219137</v>
      </c>
      <c r="T6" s="24">
        <v>219140</v>
      </c>
      <c r="U6" s="24">
        <v>219145</v>
      </c>
      <c r="V6" s="24">
        <v>219181</v>
      </c>
      <c r="W6" s="24">
        <v>219235</v>
      </c>
      <c r="X6" s="24">
        <v>219268</v>
      </c>
      <c r="Y6" s="24">
        <v>219304</v>
      </c>
      <c r="Z6" s="24">
        <v>219331</v>
      </c>
      <c r="AA6" s="24">
        <v>219359</v>
      </c>
      <c r="AB6" s="24">
        <v>219390</v>
      </c>
      <c r="AC6" s="24">
        <v>219404</v>
      </c>
      <c r="AD6" s="24">
        <v>219480</v>
      </c>
      <c r="AE6" s="24">
        <v>219530</v>
      </c>
      <c r="AF6" s="24">
        <v>219548</v>
      </c>
      <c r="AG6" s="24">
        <v>219639</v>
      </c>
      <c r="AI6" s="10"/>
      <c r="AJ6" s="20"/>
    </row>
    <row r="7" spans="1:40" x14ac:dyDescent="0.25">
      <c r="A7" s="11" t="s">
        <v>27</v>
      </c>
      <c r="B7" s="10">
        <v>223248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223916</v>
      </c>
      <c r="AI7" s="10">
        <f>MAX(C7:AG7)-B7</f>
        <v>668</v>
      </c>
      <c r="AJ7" s="16"/>
    </row>
    <row r="8" spans="1:40" x14ac:dyDescent="0.25">
      <c r="A8" s="18" t="s">
        <v>37</v>
      </c>
      <c r="B8" s="10">
        <v>37325</v>
      </c>
      <c r="O8" s="10"/>
      <c r="AE8" s="10"/>
      <c r="AF8" s="10"/>
      <c r="AG8" s="10">
        <f>AI57</f>
        <v>37398</v>
      </c>
      <c r="AI8" s="10">
        <f>MAX(C8:AG8)-B8</f>
        <v>73</v>
      </c>
    </row>
    <row r="9" spans="1:40" x14ac:dyDescent="0.25">
      <c r="AI9" s="10">
        <f>SUM(AI7:AI8)</f>
        <v>741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0.6</v>
      </c>
      <c r="C54" s="12">
        <v>0.6</v>
      </c>
      <c r="D54" s="12">
        <v>0.7</v>
      </c>
      <c r="E54" s="12">
        <v>0.9</v>
      </c>
      <c r="F54" s="12">
        <v>0.8</v>
      </c>
      <c r="G54" s="12">
        <v>2.6</v>
      </c>
      <c r="H54" s="12">
        <v>2.8</v>
      </c>
      <c r="I54" s="12">
        <v>2.7</v>
      </c>
      <c r="J54" s="12">
        <v>5.8</v>
      </c>
      <c r="K54" s="12">
        <v>0.5</v>
      </c>
      <c r="L54" s="12">
        <v>0</v>
      </c>
      <c r="M54" s="12">
        <v>0.6</v>
      </c>
      <c r="N54" s="12">
        <v>4.3</v>
      </c>
      <c r="O54" s="12">
        <v>8.8000000000000007</v>
      </c>
      <c r="P54" s="12">
        <v>3.8</v>
      </c>
      <c r="Q54" s="12">
        <v>29.5</v>
      </c>
      <c r="R54" s="12">
        <v>3</v>
      </c>
      <c r="S54" s="12">
        <v>9.1999999999999993</v>
      </c>
      <c r="T54" s="12">
        <v>0.9</v>
      </c>
      <c r="U54" s="12">
        <v>1.1000000000000001</v>
      </c>
      <c r="V54" s="12">
        <v>12.6</v>
      </c>
      <c r="W54" s="12">
        <v>21.3</v>
      </c>
      <c r="X54" s="12">
        <v>9.6</v>
      </c>
      <c r="Y54" s="12">
        <v>10.4</v>
      </c>
      <c r="Z54" s="12">
        <v>7.8</v>
      </c>
      <c r="AA54" s="12">
        <v>8.1999999999999993</v>
      </c>
      <c r="AB54" s="12">
        <v>8.8000000000000007</v>
      </c>
      <c r="AC54" s="12">
        <v>4.0999999999999996</v>
      </c>
      <c r="AD54" s="12">
        <v>23.2</v>
      </c>
      <c r="AE54" s="12">
        <v>14.4</v>
      </c>
      <c r="AF54" s="12">
        <v>5.0999999999999996</v>
      </c>
      <c r="AG54" s="12">
        <v>28.4</v>
      </c>
      <c r="AH54" s="12"/>
      <c r="AI54" s="10">
        <v>35085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0.5</v>
      </c>
      <c r="C55" s="12">
        <v>0.5</v>
      </c>
      <c r="D55" s="12">
        <v>0.4</v>
      </c>
      <c r="E55" s="12">
        <v>0.8</v>
      </c>
      <c r="F55" s="12">
        <v>0.5</v>
      </c>
      <c r="G55" s="12">
        <v>1.6</v>
      </c>
      <c r="H55" s="12">
        <v>0.9</v>
      </c>
      <c r="I55" s="12">
        <v>0.8</v>
      </c>
      <c r="J55" s="12">
        <v>1.8</v>
      </c>
      <c r="K55" s="12">
        <v>0.5</v>
      </c>
      <c r="L55" s="12">
        <v>0</v>
      </c>
      <c r="M55" s="12">
        <v>0.4</v>
      </c>
      <c r="N55" s="12">
        <v>2</v>
      </c>
      <c r="O55" s="12">
        <v>3.8</v>
      </c>
      <c r="P55" s="12">
        <v>3.7</v>
      </c>
      <c r="Q55" s="12">
        <v>29.6</v>
      </c>
      <c r="R55" s="12">
        <v>2.2999999999999998</v>
      </c>
      <c r="S55" s="12">
        <v>7.9</v>
      </c>
      <c r="T55" s="12">
        <v>0.9</v>
      </c>
      <c r="U55" s="12">
        <v>1.2</v>
      </c>
      <c r="V55" s="12">
        <v>7</v>
      </c>
      <c r="W55" s="12">
        <v>12.9</v>
      </c>
      <c r="X55" s="12">
        <v>9.4</v>
      </c>
      <c r="Y55" s="12">
        <v>10.3</v>
      </c>
      <c r="Z55" s="12">
        <v>7.6</v>
      </c>
      <c r="AA55" s="12">
        <v>8</v>
      </c>
      <c r="AB55" s="12">
        <v>8.6999999999999993</v>
      </c>
      <c r="AC55" s="12">
        <v>4</v>
      </c>
      <c r="AD55" s="12">
        <v>23</v>
      </c>
      <c r="AE55" s="12">
        <v>14.4</v>
      </c>
      <c r="AF55" s="12">
        <v>5</v>
      </c>
      <c r="AG55" s="12">
        <v>28.8</v>
      </c>
      <c r="AH55" s="12"/>
      <c r="AI55" s="10">
        <v>75616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0.6</v>
      </c>
      <c r="C56" s="12">
        <v>0.6</v>
      </c>
      <c r="D56" s="12">
        <v>0.5</v>
      </c>
      <c r="E56" s="12">
        <v>1</v>
      </c>
      <c r="F56" s="12">
        <v>0.8</v>
      </c>
      <c r="G56" s="12">
        <v>5.8</v>
      </c>
      <c r="H56" s="12">
        <v>3.1</v>
      </c>
      <c r="I56" s="12">
        <v>2.8</v>
      </c>
      <c r="J56" s="12">
        <v>5.2</v>
      </c>
      <c r="K56" s="12">
        <v>0.4</v>
      </c>
      <c r="L56" s="12">
        <v>0</v>
      </c>
      <c r="M56" s="12">
        <v>0.6</v>
      </c>
      <c r="N56" s="12">
        <v>5.6</v>
      </c>
      <c r="O56" s="12">
        <v>14.4</v>
      </c>
      <c r="P56" s="12">
        <v>3.6</v>
      </c>
      <c r="Q56" s="12">
        <v>26.9</v>
      </c>
      <c r="R56" s="12">
        <v>3</v>
      </c>
      <c r="S56" s="12">
        <v>7</v>
      </c>
      <c r="T56" s="12">
        <v>0.9</v>
      </c>
      <c r="U56" s="12">
        <v>2</v>
      </c>
      <c r="V56" s="12">
        <v>16</v>
      </c>
      <c r="W56" s="12">
        <v>17.7</v>
      </c>
      <c r="X56" s="12">
        <v>9.1999999999999993</v>
      </c>
      <c r="Y56" s="12">
        <v>10</v>
      </c>
      <c r="Z56" s="12">
        <v>7.5</v>
      </c>
      <c r="AA56" s="12">
        <v>7.9</v>
      </c>
      <c r="AB56" s="12">
        <v>8.4</v>
      </c>
      <c r="AC56" s="12">
        <v>4</v>
      </c>
      <c r="AD56" s="12">
        <v>20.399999999999999</v>
      </c>
      <c r="AE56" s="12">
        <v>14</v>
      </c>
      <c r="AF56" s="12">
        <v>4.9000000000000004</v>
      </c>
      <c r="AG56" s="12">
        <v>25.8</v>
      </c>
      <c r="AH56" s="12"/>
      <c r="AI56" s="10">
        <v>71540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0.4</v>
      </c>
      <c r="H57" s="12">
        <v>0.4</v>
      </c>
      <c r="I57" s="12">
        <v>0.4</v>
      </c>
      <c r="J57" s="12">
        <v>0.4</v>
      </c>
      <c r="K57" s="12">
        <v>0</v>
      </c>
      <c r="L57" s="12">
        <v>0</v>
      </c>
      <c r="M57" s="12">
        <v>0</v>
      </c>
      <c r="N57" s="12">
        <v>0.5</v>
      </c>
      <c r="O57" s="12">
        <v>0.9</v>
      </c>
      <c r="P57" s="12">
        <v>2</v>
      </c>
      <c r="Q57" s="12">
        <v>8.8000000000000007</v>
      </c>
      <c r="R57" s="12">
        <v>1.1000000000000001</v>
      </c>
      <c r="S57" s="12">
        <v>4</v>
      </c>
      <c r="T57" s="12">
        <v>0.3</v>
      </c>
      <c r="U57" s="12">
        <v>0.6</v>
      </c>
      <c r="V57" s="12">
        <v>1.4</v>
      </c>
      <c r="W57" s="12">
        <v>1.8</v>
      </c>
      <c r="X57" s="12">
        <v>4.9000000000000004</v>
      </c>
      <c r="Y57" s="12">
        <v>5.0999999999999996</v>
      </c>
      <c r="Z57" s="12">
        <v>4</v>
      </c>
      <c r="AA57" s="12">
        <v>4.2</v>
      </c>
      <c r="AB57" s="12">
        <v>4.5999999999999996</v>
      </c>
      <c r="AC57" s="12">
        <v>2.2000000000000002</v>
      </c>
      <c r="AD57" s="12">
        <v>8</v>
      </c>
      <c r="AE57" s="12">
        <v>6.9</v>
      </c>
      <c r="AF57" s="12">
        <v>2.6</v>
      </c>
      <c r="AG57" s="12">
        <v>7.3</v>
      </c>
      <c r="AH57" s="12"/>
      <c r="AI57" s="10">
        <v>37398</v>
      </c>
      <c r="AJ57" s="12"/>
      <c r="AK57" s="12"/>
      <c r="AL57" s="12"/>
      <c r="AM57" s="12"/>
      <c r="AN57" s="12"/>
      <c r="AO57" s="12"/>
    </row>
    <row r="58" spans="1:41" x14ac:dyDescent="0.25">
      <c r="L58" s="12"/>
      <c r="AK58" s="12"/>
    </row>
  </sheetData>
  <phoneticPr fontId="21" type="noConversion"/>
  <conditionalFormatting sqref="B4:AG4">
    <cfRule type="cellIs" dxfId="4412" priority="1" stopIfTrue="1" operator="greaterThan">
      <formula>300</formula>
    </cfRule>
    <cfRule type="cellIs" dxfId="4411" priority="2" stopIfTrue="1" operator="between">
      <formula>150</formula>
      <formula>250</formula>
    </cfRule>
    <cfRule type="cellIs" dxfId="441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3" sqref="AG3:AG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23.4</v>
      </c>
      <c r="C3" s="12">
        <v>23.3</v>
      </c>
      <c r="D3" s="12">
        <v>26.1</v>
      </c>
      <c r="E3" s="12">
        <v>27.5</v>
      </c>
      <c r="F3" s="12">
        <v>12.9</v>
      </c>
      <c r="G3" s="12">
        <v>33.9</v>
      </c>
      <c r="H3" s="12">
        <v>24.2</v>
      </c>
      <c r="I3" s="12">
        <v>9.3000000000000007</v>
      </c>
      <c r="J3" s="12">
        <v>28.3</v>
      </c>
      <c r="K3" s="12">
        <v>25.8</v>
      </c>
      <c r="L3" s="12">
        <v>24.9</v>
      </c>
      <c r="M3" s="12">
        <v>14.5</v>
      </c>
      <c r="N3" s="12">
        <v>8.5</v>
      </c>
      <c r="O3" s="12">
        <v>22.4</v>
      </c>
      <c r="P3" s="12">
        <v>8.6</v>
      </c>
      <c r="Q3" s="12">
        <v>25.3</v>
      </c>
      <c r="R3" s="12">
        <v>36.4</v>
      </c>
      <c r="S3" s="12">
        <v>21.9</v>
      </c>
      <c r="T3" s="12">
        <v>13.4</v>
      </c>
      <c r="U3" s="12">
        <v>32.4</v>
      </c>
      <c r="V3" s="12">
        <v>15.2</v>
      </c>
      <c r="W3" s="12">
        <v>5.8</v>
      </c>
      <c r="X3" s="12">
        <v>8.8000000000000007</v>
      </c>
      <c r="Y3" s="12">
        <v>12.5</v>
      </c>
      <c r="Z3" s="12">
        <v>25.7</v>
      </c>
      <c r="AA3" s="12">
        <v>26.1</v>
      </c>
      <c r="AB3" s="12">
        <v>18.899999999999999</v>
      </c>
      <c r="AC3" s="12">
        <v>18.3</v>
      </c>
      <c r="AD3" s="12">
        <v>35.299999999999997</v>
      </c>
      <c r="AE3" s="12">
        <v>27</v>
      </c>
      <c r="AF3" s="12">
        <v>22.4</v>
      </c>
      <c r="AG3" s="12">
        <v>36.6</v>
      </c>
      <c r="AH3" s="12"/>
      <c r="AI3" s="12"/>
    </row>
    <row r="4" spans="1:40" s="6" customFormat="1" x14ac:dyDescent="0.25">
      <c r="A4" s="13" t="s">
        <v>4</v>
      </c>
      <c r="B4" s="28">
        <v>90.3</v>
      </c>
      <c r="C4" s="28">
        <f t="shared" ref="C4:I4" si="0">SUM(C54:C57)</f>
        <v>70</v>
      </c>
      <c r="D4" s="28">
        <f t="shared" si="0"/>
        <v>43.900000000000006</v>
      </c>
      <c r="E4" s="28">
        <f t="shared" si="0"/>
        <v>19.099999999999998</v>
      </c>
      <c r="F4" s="28">
        <f t="shared" si="0"/>
        <v>21.5</v>
      </c>
      <c r="G4" s="28">
        <f t="shared" si="0"/>
        <v>56.2</v>
      </c>
      <c r="H4" s="28">
        <f t="shared" si="0"/>
        <v>73.400000000000006</v>
      </c>
      <c r="I4" s="28">
        <f t="shared" si="0"/>
        <v>30.099999999999994</v>
      </c>
      <c r="J4" s="28">
        <f t="shared" ref="J4:O4" si="1">SUM(J54:J57)</f>
        <v>45.1</v>
      </c>
      <c r="K4" s="28">
        <f t="shared" si="1"/>
        <v>56.7</v>
      </c>
      <c r="L4" s="28">
        <f t="shared" si="1"/>
        <v>57.7</v>
      </c>
      <c r="M4" s="28">
        <f t="shared" si="1"/>
        <v>52.8</v>
      </c>
      <c r="N4" s="28">
        <f t="shared" si="1"/>
        <v>28.7</v>
      </c>
      <c r="O4" s="28">
        <f t="shared" si="1"/>
        <v>104.60000000000001</v>
      </c>
      <c r="P4" s="28">
        <f t="shared" ref="P4:U4" si="2">SUM(P54:P57)</f>
        <v>32.4</v>
      </c>
      <c r="Q4" s="28">
        <f t="shared" si="2"/>
        <v>69</v>
      </c>
      <c r="R4" s="28">
        <f t="shared" si="2"/>
        <v>73.300000000000011</v>
      </c>
      <c r="S4" s="28">
        <f t="shared" si="2"/>
        <v>31.6</v>
      </c>
      <c r="T4" s="28">
        <f t="shared" si="2"/>
        <v>23.500000000000004</v>
      </c>
      <c r="U4" s="28">
        <f t="shared" si="2"/>
        <v>56</v>
      </c>
      <c r="V4" s="28">
        <f t="shared" ref="V4:AA4" si="3">SUM(V54:V57)</f>
        <v>50.1</v>
      </c>
      <c r="W4" s="28">
        <f t="shared" si="3"/>
        <v>19.5</v>
      </c>
      <c r="X4" s="28">
        <f t="shared" si="3"/>
        <v>19.899999999999999</v>
      </c>
      <c r="Y4" s="28">
        <f t="shared" si="3"/>
        <v>52.6</v>
      </c>
      <c r="Z4" s="28">
        <f t="shared" si="3"/>
        <v>119.5</v>
      </c>
      <c r="AA4" s="28">
        <f t="shared" si="3"/>
        <v>84.500000000000014</v>
      </c>
      <c r="AB4" s="28">
        <f t="shared" ref="AB4:AG4" si="4">SUM(AB54:AB57)</f>
        <v>50.4</v>
      </c>
      <c r="AC4" s="28">
        <f t="shared" si="4"/>
        <v>41.2</v>
      </c>
      <c r="AD4" s="28">
        <f t="shared" si="4"/>
        <v>119.1</v>
      </c>
      <c r="AE4" s="28">
        <f t="shared" si="4"/>
        <v>135.80000000000001</v>
      </c>
      <c r="AF4" s="28">
        <f t="shared" si="4"/>
        <v>56.8</v>
      </c>
      <c r="AG4" s="28">
        <f t="shared" si="4"/>
        <v>86.6</v>
      </c>
      <c r="AI4" s="9">
        <f>SUM(C4:AG4)</f>
        <v>1781.6</v>
      </c>
      <c r="AJ4" s="14">
        <f>AVERAGE(C4:AG4)</f>
        <v>57.470967741935482</v>
      </c>
      <c r="AK4" s="15"/>
    </row>
    <row r="5" spans="1:40" x14ac:dyDescent="0.25">
      <c r="A5" s="11" t="s">
        <v>29</v>
      </c>
      <c r="B5" s="10">
        <v>261314</v>
      </c>
      <c r="C5" s="10">
        <f t="shared" ref="C5:I5" si="5">$B53+C6</f>
        <v>261382</v>
      </c>
      <c r="D5" s="10">
        <f t="shared" si="5"/>
        <v>261428</v>
      </c>
      <c r="E5" s="10">
        <f t="shared" si="5"/>
        <v>261446</v>
      </c>
      <c r="F5" s="10">
        <f t="shared" si="5"/>
        <v>261468</v>
      </c>
      <c r="G5" s="10">
        <f t="shared" si="5"/>
        <v>261525</v>
      </c>
      <c r="H5" s="10">
        <f t="shared" si="5"/>
        <v>261598</v>
      </c>
      <c r="I5" s="10">
        <f t="shared" si="5"/>
        <v>261628</v>
      </c>
      <c r="J5" s="10">
        <f t="shared" ref="J5:P5" si="6">$B53+J6</f>
        <v>261675</v>
      </c>
      <c r="K5" s="10">
        <f t="shared" si="6"/>
        <v>261730</v>
      </c>
      <c r="L5" s="10">
        <f t="shared" si="6"/>
        <v>261788</v>
      </c>
      <c r="M5" s="10">
        <f t="shared" si="6"/>
        <v>261841</v>
      </c>
      <c r="N5" s="10">
        <f t="shared" si="6"/>
        <v>261871</v>
      </c>
      <c r="O5" s="10">
        <f t="shared" si="6"/>
        <v>261976</v>
      </c>
      <c r="P5" s="10">
        <f t="shared" si="6"/>
        <v>262009</v>
      </c>
      <c r="Q5" s="10">
        <f t="shared" ref="Q5:W5" si="7">$B53+Q6</f>
        <v>262079</v>
      </c>
      <c r="R5" s="10">
        <f t="shared" si="7"/>
        <v>262152</v>
      </c>
      <c r="S5" s="10">
        <f t="shared" si="7"/>
        <v>262183</v>
      </c>
      <c r="T5" s="10">
        <f t="shared" si="7"/>
        <v>262207</v>
      </c>
      <c r="U5" s="10">
        <f t="shared" si="7"/>
        <v>262263</v>
      </c>
      <c r="V5" s="10">
        <f t="shared" si="7"/>
        <v>262314</v>
      </c>
      <c r="W5" s="10">
        <f t="shared" si="7"/>
        <v>262333</v>
      </c>
      <c r="X5" s="10">
        <f t="shared" ref="X5:AD5" si="8">$B53+X6</f>
        <v>262354</v>
      </c>
      <c r="Y5" s="10">
        <f t="shared" si="8"/>
        <v>262405</v>
      </c>
      <c r="Z5" s="10">
        <f t="shared" si="8"/>
        <v>262526</v>
      </c>
      <c r="AA5" s="10">
        <f t="shared" si="8"/>
        <v>262610</v>
      </c>
      <c r="AB5" s="10">
        <f t="shared" si="8"/>
        <v>262661</v>
      </c>
      <c r="AC5" s="10">
        <f t="shared" si="8"/>
        <v>262702</v>
      </c>
      <c r="AD5" s="10">
        <f t="shared" si="8"/>
        <v>262821</v>
      </c>
      <c r="AE5" s="10">
        <f>$B53+AE6</f>
        <v>262957</v>
      </c>
      <c r="AF5" s="10">
        <f>$B53+AF6</f>
        <v>263014</v>
      </c>
      <c r="AG5" s="10">
        <f>$B53+AG6</f>
        <v>263101</v>
      </c>
      <c r="AI5" s="10">
        <f>MAX(C5:AG5)-B5</f>
        <v>1787</v>
      </c>
    </row>
    <row r="6" spans="1:40" s="19" customFormat="1" x14ac:dyDescent="0.25">
      <c r="B6" s="24">
        <v>219639</v>
      </c>
      <c r="C6" s="24">
        <v>219707</v>
      </c>
      <c r="D6" s="24">
        <v>219753</v>
      </c>
      <c r="E6" s="10">
        <v>219771</v>
      </c>
      <c r="F6" s="24">
        <v>219793</v>
      </c>
      <c r="G6" s="24">
        <v>219850</v>
      </c>
      <c r="H6" s="24">
        <v>219923</v>
      </c>
      <c r="I6" s="24">
        <v>219953</v>
      </c>
      <c r="J6" s="24">
        <v>220000</v>
      </c>
      <c r="K6" s="24">
        <v>220055</v>
      </c>
      <c r="L6" s="24">
        <v>220113</v>
      </c>
      <c r="M6" s="24">
        <v>220166</v>
      </c>
      <c r="N6" s="24">
        <v>220196</v>
      </c>
      <c r="O6" s="24">
        <v>220301</v>
      </c>
      <c r="P6" s="24">
        <v>220334</v>
      </c>
      <c r="Q6" s="24">
        <v>220404</v>
      </c>
      <c r="R6" s="24">
        <v>220477</v>
      </c>
      <c r="S6" s="24">
        <v>220508</v>
      </c>
      <c r="T6" s="24">
        <v>220532</v>
      </c>
      <c r="U6" s="24">
        <v>220588</v>
      </c>
      <c r="V6" s="24">
        <v>220639</v>
      </c>
      <c r="W6" s="24">
        <v>220658</v>
      </c>
      <c r="X6" s="24">
        <v>220679</v>
      </c>
      <c r="Y6" s="24">
        <v>220730</v>
      </c>
      <c r="Z6" s="24">
        <v>220851</v>
      </c>
      <c r="AA6" s="24">
        <v>220935</v>
      </c>
      <c r="AB6" s="24">
        <v>220986</v>
      </c>
      <c r="AC6" s="24">
        <v>221027</v>
      </c>
      <c r="AD6" s="24">
        <v>221146</v>
      </c>
      <c r="AE6" s="24">
        <v>221282</v>
      </c>
      <c r="AF6" s="24">
        <v>221339</v>
      </c>
      <c r="AG6" s="24">
        <v>221426</v>
      </c>
      <c r="AI6" s="10"/>
      <c r="AJ6" s="20"/>
    </row>
    <row r="7" spans="1:40" x14ac:dyDescent="0.25">
      <c r="A7" s="11" t="s">
        <v>27</v>
      </c>
      <c r="B7" s="10">
        <v>223916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225479</v>
      </c>
      <c r="AI7" s="10">
        <f>MAX(C7:AG7)-B7</f>
        <v>1563</v>
      </c>
      <c r="AJ7" s="16"/>
    </row>
    <row r="8" spans="1:40" x14ac:dyDescent="0.25">
      <c r="A8" s="18" t="s">
        <v>37</v>
      </c>
      <c r="B8" s="10">
        <v>37398</v>
      </c>
      <c r="O8" s="10"/>
      <c r="AE8" s="10"/>
      <c r="AF8" s="10"/>
      <c r="AG8" s="10">
        <f>AI57</f>
        <v>37622</v>
      </c>
      <c r="AI8" s="10">
        <f>MAX(C8:AG8)-B8</f>
        <v>224</v>
      </c>
    </row>
    <row r="9" spans="1:40" x14ac:dyDescent="0.25">
      <c r="AI9" s="10">
        <f>SUM(AI7:AI8)</f>
        <v>1787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28.4</v>
      </c>
      <c r="C54" s="12">
        <v>21.5</v>
      </c>
      <c r="D54" s="12">
        <v>12.8</v>
      </c>
      <c r="E54" s="12">
        <v>5.5</v>
      </c>
      <c r="F54" s="12">
        <v>6.3</v>
      </c>
      <c r="G54" s="12">
        <v>16.7</v>
      </c>
      <c r="H54" s="12">
        <v>22.7</v>
      </c>
      <c r="I54" s="12">
        <v>8.6999999999999993</v>
      </c>
      <c r="J54" s="12">
        <v>13.3</v>
      </c>
      <c r="K54" s="12">
        <v>17</v>
      </c>
      <c r="L54" s="12">
        <v>16.8</v>
      </c>
      <c r="M54" s="12">
        <v>15.3</v>
      </c>
      <c r="N54" s="12">
        <v>8.3000000000000007</v>
      </c>
      <c r="O54" s="12">
        <v>32.700000000000003</v>
      </c>
      <c r="P54" s="12">
        <v>9.6999999999999993</v>
      </c>
      <c r="Q54" s="12">
        <v>20.399999999999999</v>
      </c>
      <c r="R54" s="12">
        <v>22.3</v>
      </c>
      <c r="S54" s="12">
        <v>9.3000000000000007</v>
      </c>
      <c r="T54" s="12">
        <v>6.9</v>
      </c>
      <c r="U54" s="12">
        <v>16.8</v>
      </c>
      <c r="V54" s="12">
        <v>14.6</v>
      </c>
      <c r="W54" s="12">
        <v>5.7</v>
      </c>
      <c r="X54" s="12">
        <v>5.7</v>
      </c>
      <c r="Y54" s="12">
        <v>15.4</v>
      </c>
      <c r="Z54" s="12">
        <v>37</v>
      </c>
      <c r="AA54" s="12">
        <v>25.2</v>
      </c>
      <c r="AB54" s="12">
        <v>14.6</v>
      </c>
      <c r="AC54" s="12">
        <v>11.9</v>
      </c>
      <c r="AD54" s="12">
        <v>36.1</v>
      </c>
      <c r="AE54" s="12">
        <v>42.2</v>
      </c>
      <c r="AF54" s="12">
        <v>16.5</v>
      </c>
      <c r="AG54" s="12">
        <v>25.2</v>
      </c>
      <c r="AH54" s="12"/>
      <c r="AI54" s="10">
        <v>35619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28.8</v>
      </c>
      <c r="C55" s="12">
        <v>21.6</v>
      </c>
      <c r="D55" s="12">
        <v>12.6</v>
      </c>
      <c r="E55" s="12">
        <v>5.4</v>
      </c>
      <c r="F55" s="12">
        <v>6.2</v>
      </c>
      <c r="G55" s="12">
        <v>16.5</v>
      </c>
      <c r="H55" s="12">
        <v>22.7</v>
      </c>
      <c r="I55" s="12">
        <v>8.6</v>
      </c>
      <c r="J55" s="12">
        <v>13.1</v>
      </c>
      <c r="K55" s="12">
        <v>16.7</v>
      </c>
      <c r="L55" s="12">
        <v>16.8</v>
      </c>
      <c r="M55" s="12">
        <v>15.1</v>
      </c>
      <c r="N55" s="12">
        <v>8.1</v>
      </c>
      <c r="O55" s="12">
        <v>33.1</v>
      </c>
      <c r="P55" s="12">
        <v>8.5</v>
      </c>
      <c r="Q55" s="12">
        <v>20.2</v>
      </c>
      <c r="R55" s="12">
        <v>22.2</v>
      </c>
      <c r="S55" s="12">
        <v>9.4</v>
      </c>
      <c r="T55" s="12">
        <v>6.7</v>
      </c>
      <c r="U55" s="12">
        <v>16.5</v>
      </c>
      <c r="V55" s="12">
        <v>14.3</v>
      </c>
      <c r="W55" s="12">
        <v>5.5</v>
      </c>
      <c r="X55" s="12">
        <v>5.6</v>
      </c>
      <c r="Y55" s="12">
        <v>15</v>
      </c>
      <c r="Z55" s="12">
        <v>36.9</v>
      </c>
      <c r="AA55" s="12">
        <v>25</v>
      </c>
      <c r="AB55" s="12">
        <v>14.4</v>
      </c>
      <c r="AC55" s="12">
        <v>11.7</v>
      </c>
      <c r="AD55" s="12">
        <v>35.6</v>
      </c>
      <c r="AE55" s="12">
        <v>42.1</v>
      </c>
      <c r="AF55" s="12">
        <v>16.3</v>
      </c>
      <c r="AG55" s="12">
        <v>25</v>
      </c>
      <c r="AH55" s="12"/>
      <c r="AI55" s="10">
        <v>76145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25.8</v>
      </c>
      <c r="C56" s="12">
        <v>20.7</v>
      </c>
      <c r="D56" s="12">
        <v>12.3</v>
      </c>
      <c r="E56" s="12">
        <v>5.3</v>
      </c>
      <c r="F56" s="12">
        <v>6</v>
      </c>
      <c r="G56" s="12">
        <v>16</v>
      </c>
      <c r="H56" s="12">
        <v>21.5</v>
      </c>
      <c r="I56" s="12">
        <v>8.4</v>
      </c>
      <c r="J56" s="12">
        <v>12.5</v>
      </c>
      <c r="K56" s="12">
        <v>15.5</v>
      </c>
      <c r="L56" s="12">
        <v>16.600000000000001</v>
      </c>
      <c r="M56" s="12">
        <v>14.7</v>
      </c>
      <c r="N56" s="12">
        <v>8</v>
      </c>
      <c r="O56" s="12">
        <v>29.3</v>
      </c>
      <c r="P56" s="12">
        <v>9.3000000000000007</v>
      </c>
      <c r="Q56" s="12">
        <v>19.5</v>
      </c>
      <c r="R56" s="12">
        <v>20.9</v>
      </c>
      <c r="S56" s="12">
        <v>8.5</v>
      </c>
      <c r="T56" s="12">
        <v>6.6</v>
      </c>
      <c r="U56" s="12">
        <v>15.6</v>
      </c>
      <c r="V56" s="12">
        <v>14</v>
      </c>
      <c r="W56" s="12">
        <v>5.4</v>
      </c>
      <c r="X56" s="12">
        <v>5.6</v>
      </c>
      <c r="Y56" s="12">
        <v>14.6</v>
      </c>
      <c r="Z56" s="12">
        <v>33.1</v>
      </c>
      <c r="AA56" s="12">
        <v>23.6</v>
      </c>
      <c r="AB56" s="12">
        <v>14.1</v>
      </c>
      <c r="AC56" s="12">
        <v>11.5</v>
      </c>
      <c r="AD56" s="12">
        <v>32.4</v>
      </c>
      <c r="AE56" s="12">
        <v>36.9</v>
      </c>
      <c r="AF56" s="12">
        <v>15.9</v>
      </c>
      <c r="AG56" s="12">
        <v>24.4</v>
      </c>
      <c r="AH56" s="12"/>
      <c r="AI56" s="10">
        <v>72040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7.3</v>
      </c>
      <c r="C57" s="12">
        <v>6.2</v>
      </c>
      <c r="D57" s="12">
        <v>6.2</v>
      </c>
      <c r="E57" s="12">
        <v>2.9</v>
      </c>
      <c r="F57" s="12">
        <v>3</v>
      </c>
      <c r="G57" s="12">
        <v>7</v>
      </c>
      <c r="H57" s="12">
        <v>6.5</v>
      </c>
      <c r="I57" s="12">
        <v>4.4000000000000004</v>
      </c>
      <c r="J57" s="12">
        <v>6.2</v>
      </c>
      <c r="K57" s="12">
        <v>7.5</v>
      </c>
      <c r="L57" s="12">
        <v>7.5</v>
      </c>
      <c r="M57" s="12">
        <v>7.7</v>
      </c>
      <c r="N57" s="12">
        <v>4.3</v>
      </c>
      <c r="O57" s="12">
        <v>9.5</v>
      </c>
      <c r="P57" s="12">
        <v>4.9000000000000004</v>
      </c>
      <c r="Q57" s="12">
        <v>8.9</v>
      </c>
      <c r="R57" s="12">
        <v>7.9</v>
      </c>
      <c r="S57" s="12">
        <v>4.4000000000000004</v>
      </c>
      <c r="T57" s="12">
        <v>3.3</v>
      </c>
      <c r="U57" s="12">
        <v>7.1</v>
      </c>
      <c r="V57" s="12">
        <v>7.2</v>
      </c>
      <c r="W57" s="12">
        <v>2.9</v>
      </c>
      <c r="X57" s="12">
        <v>3</v>
      </c>
      <c r="Y57" s="12">
        <v>7.6</v>
      </c>
      <c r="Z57" s="12">
        <v>12.5</v>
      </c>
      <c r="AA57" s="12">
        <v>10.7</v>
      </c>
      <c r="AB57" s="12">
        <v>7.3</v>
      </c>
      <c r="AC57" s="12">
        <v>6.1</v>
      </c>
      <c r="AD57" s="12">
        <v>15</v>
      </c>
      <c r="AE57" s="12">
        <v>14.6</v>
      </c>
      <c r="AF57" s="12">
        <v>8.1</v>
      </c>
      <c r="AG57" s="12">
        <v>12</v>
      </c>
      <c r="AH57" s="12"/>
      <c r="AI57" s="10">
        <v>37622</v>
      </c>
      <c r="AJ57" s="12"/>
      <c r="AK57" s="12"/>
      <c r="AL57" s="12"/>
      <c r="AM57" s="12"/>
      <c r="AN57" s="12"/>
      <c r="AO57" s="12"/>
    </row>
    <row r="58" spans="1:41" x14ac:dyDescent="0.25">
      <c r="L58" s="12"/>
      <c r="AK58" s="12"/>
    </row>
  </sheetData>
  <phoneticPr fontId="21" type="noConversion"/>
  <conditionalFormatting sqref="B4:AG4">
    <cfRule type="cellIs" dxfId="4409" priority="1" stopIfTrue="1" operator="greaterThan">
      <formula>300</formula>
    </cfRule>
    <cfRule type="cellIs" dxfId="4408" priority="2" stopIfTrue="1" operator="between">
      <formula>150</formula>
      <formula>250</formula>
    </cfRule>
    <cfRule type="cellIs" dxfId="4407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2" width="6.88671875" customWidth="1"/>
    <col min="33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36.6</v>
      </c>
      <c r="C3" s="12">
        <v>10.3</v>
      </c>
      <c r="D3" s="12">
        <v>33.4</v>
      </c>
      <c r="E3" s="12">
        <v>40</v>
      </c>
      <c r="F3" s="12">
        <v>27.1</v>
      </c>
      <c r="G3" s="12">
        <v>26</v>
      </c>
      <c r="H3" s="12">
        <v>32.5</v>
      </c>
      <c r="I3" s="12">
        <v>6</v>
      </c>
      <c r="J3" s="12">
        <v>32.700000000000003</v>
      </c>
      <c r="K3" s="12">
        <v>11.6</v>
      </c>
      <c r="L3" s="12">
        <v>16.7</v>
      </c>
      <c r="M3" s="12">
        <v>27.5</v>
      </c>
      <c r="N3" s="12">
        <v>21.8</v>
      </c>
      <c r="O3" s="12">
        <v>31.6</v>
      </c>
      <c r="P3" s="12">
        <v>43.6</v>
      </c>
      <c r="Q3" s="12">
        <v>9.3000000000000007</v>
      </c>
      <c r="R3" s="12">
        <v>20.3</v>
      </c>
      <c r="S3" s="12">
        <v>11</v>
      </c>
      <c r="T3" s="12">
        <v>15.8</v>
      </c>
      <c r="U3" s="12">
        <v>13.6</v>
      </c>
      <c r="V3" s="12">
        <v>41.8</v>
      </c>
      <c r="W3" s="12">
        <v>33.700000000000003</v>
      </c>
      <c r="X3" s="12">
        <v>11.8</v>
      </c>
      <c r="Y3" s="12">
        <v>13.1</v>
      </c>
      <c r="Z3" s="12">
        <v>8.5</v>
      </c>
      <c r="AA3" s="12">
        <v>39.299999999999997</v>
      </c>
      <c r="AB3" s="12">
        <v>40</v>
      </c>
      <c r="AC3" s="12">
        <v>40.1</v>
      </c>
      <c r="AD3" s="12">
        <v>37.700000000000003</v>
      </c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v>86.6</v>
      </c>
      <c r="C4" s="28">
        <f t="shared" ref="C4:H4" si="0">SUM(C54:C57)</f>
        <v>36.9</v>
      </c>
      <c r="D4" s="28">
        <f t="shared" si="0"/>
        <v>145.20000000000002</v>
      </c>
      <c r="E4" s="28">
        <f t="shared" si="0"/>
        <v>82.100000000000009</v>
      </c>
      <c r="F4" s="28">
        <f t="shared" si="0"/>
        <v>89.6</v>
      </c>
      <c r="G4" s="28">
        <f t="shared" si="0"/>
        <v>79.100000000000009</v>
      </c>
      <c r="H4" s="28">
        <f t="shared" si="0"/>
        <v>122.80000000000001</v>
      </c>
      <c r="I4" s="28">
        <f t="shared" ref="I4:N4" si="1">SUM(I54:I57)</f>
        <v>24.8</v>
      </c>
      <c r="J4" s="28">
        <f t="shared" si="1"/>
        <v>71.2</v>
      </c>
      <c r="K4" s="28">
        <f t="shared" si="1"/>
        <v>62</v>
      </c>
      <c r="L4" s="28">
        <f t="shared" si="1"/>
        <v>48.4</v>
      </c>
      <c r="M4" s="28">
        <f t="shared" si="1"/>
        <v>68</v>
      </c>
      <c r="N4" s="28">
        <f t="shared" si="1"/>
        <v>37.599999999999994</v>
      </c>
      <c r="O4" s="28">
        <f t="shared" ref="O4:T4" si="2">SUM(O54:O57)</f>
        <v>149.20000000000002</v>
      </c>
      <c r="P4" s="28">
        <f t="shared" si="2"/>
        <v>160.59999999999997</v>
      </c>
      <c r="Q4" s="28">
        <f t="shared" si="2"/>
        <v>33.200000000000003</v>
      </c>
      <c r="R4" s="28">
        <f t="shared" si="2"/>
        <v>54.7</v>
      </c>
      <c r="S4" s="28">
        <f t="shared" si="2"/>
        <v>33.699999999999996</v>
      </c>
      <c r="T4" s="28">
        <f t="shared" si="2"/>
        <v>48.3</v>
      </c>
      <c r="U4" s="28">
        <f t="shared" ref="U4:Z4" si="3">SUM(U54:U57)</f>
        <v>68.400000000000006</v>
      </c>
      <c r="V4" s="28">
        <f t="shared" si="3"/>
        <v>137.1</v>
      </c>
      <c r="W4" s="28">
        <f t="shared" si="3"/>
        <v>87.100000000000009</v>
      </c>
      <c r="X4" s="28">
        <f t="shared" si="3"/>
        <v>43.699999999999996</v>
      </c>
      <c r="Y4" s="28">
        <f t="shared" si="3"/>
        <v>46.099999999999994</v>
      </c>
      <c r="Z4" s="28">
        <f t="shared" si="3"/>
        <v>46.5</v>
      </c>
      <c r="AA4" s="28">
        <f>SUM(AA54:AA57)</f>
        <v>108.1</v>
      </c>
      <c r="AB4" s="28">
        <f>SUM(AB54:AB57)</f>
        <v>206.1</v>
      </c>
      <c r="AC4" s="28">
        <f>SUM(AC54:AC57)</f>
        <v>130</v>
      </c>
      <c r="AD4" s="28">
        <f>SUM(AD54:AD57)</f>
        <v>155.10000000000002</v>
      </c>
      <c r="AE4" s="28"/>
      <c r="AF4" s="28"/>
      <c r="AG4" s="28"/>
      <c r="AI4" s="9">
        <f>SUM(C4:AG4)</f>
        <v>2375.6</v>
      </c>
      <c r="AJ4" s="14">
        <f>AVERAGE(C4:AG4)</f>
        <v>84.842857142857142</v>
      </c>
      <c r="AK4" s="15"/>
    </row>
    <row r="5" spans="1:40" x14ac:dyDescent="0.25">
      <c r="A5" s="11" t="s">
        <v>29</v>
      </c>
      <c r="B5" s="10">
        <v>263101</v>
      </c>
      <c r="C5" s="10">
        <f t="shared" ref="C5:I5" si="4">$B53+C6</f>
        <v>263138</v>
      </c>
      <c r="D5" s="10">
        <f t="shared" si="4"/>
        <v>263284</v>
      </c>
      <c r="E5" s="10">
        <f t="shared" si="4"/>
        <v>263366</v>
      </c>
      <c r="F5" s="10">
        <f t="shared" si="4"/>
        <v>263455</v>
      </c>
      <c r="G5" s="10">
        <f t="shared" si="4"/>
        <v>263536</v>
      </c>
      <c r="H5" s="10">
        <f t="shared" si="4"/>
        <v>263659</v>
      </c>
      <c r="I5" s="10">
        <f t="shared" si="4"/>
        <v>263683</v>
      </c>
      <c r="J5" s="10">
        <f t="shared" ref="J5:P5" si="5">$B53+J6</f>
        <v>263754</v>
      </c>
      <c r="K5" s="10">
        <f t="shared" si="5"/>
        <v>263816</v>
      </c>
      <c r="L5" s="10">
        <f t="shared" si="5"/>
        <v>263865</v>
      </c>
      <c r="M5" s="10">
        <f t="shared" si="5"/>
        <v>263933</v>
      </c>
      <c r="N5" s="10">
        <f t="shared" si="5"/>
        <v>263971</v>
      </c>
      <c r="O5" s="10">
        <f t="shared" si="5"/>
        <v>264121</v>
      </c>
      <c r="P5" s="10">
        <f t="shared" si="5"/>
        <v>264282</v>
      </c>
      <c r="Q5" s="10">
        <f t="shared" ref="Q5:W5" si="6">$B53+Q6</f>
        <v>264315</v>
      </c>
      <c r="R5" s="10">
        <f t="shared" si="6"/>
        <v>264370</v>
      </c>
      <c r="S5" s="10">
        <f t="shared" si="6"/>
        <v>264404</v>
      </c>
      <c r="T5" s="10">
        <f t="shared" si="6"/>
        <v>264452</v>
      </c>
      <c r="U5" s="10">
        <f t="shared" si="6"/>
        <v>264522</v>
      </c>
      <c r="V5" s="10">
        <f t="shared" si="6"/>
        <v>264658</v>
      </c>
      <c r="W5" s="10">
        <f t="shared" si="6"/>
        <v>264745</v>
      </c>
      <c r="X5" s="10">
        <f t="shared" ref="X5:AD5" si="7">$B53+X6</f>
        <v>264789</v>
      </c>
      <c r="Y5" s="10">
        <f t="shared" si="7"/>
        <v>264835</v>
      </c>
      <c r="Z5" s="10">
        <f t="shared" si="7"/>
        <v>264881</v>
      </c>
      <c r="AA5" s="10">
        <f t="shared" si="7"/>
        <v>264990</v>
      </c>
      <c r="AB5" s="10">
        <f t="shared" si="7"/>
        <v>265196</v>
      </c>
      <c r="AC5" s="10">
        <f t="shared" si="7"/>
        <v>265327</v>
      </c>
      <c r="AD5" s="10">
        <f t="shared" si="7"/>
        <v>265482</v>
      </c>
      <c r="AE5" s="10"/>
      <c r="AF5" s="10"/>
      <c r="AG5" s="10"/>
      <c r="AI5" s="10">
        <f>MAX(C5:AG5)-B5</f>
        <v>2381</v>
      </c>
    </row>
    <row r="6" spans="1:40" s="19" customFormat="1" x14ac:dyDescent="0.25">
      <c r="B6" s="24">
        <v>221426</v>
      </c>
      <c r="C6" s="24">
        <v>221463</v>
      </c>
      <c r="D6" s="24">
        <v>221609</v>
      </c>
      <c r="E6" s="10">
        <v>221691</v>
      </c>
      <c r="F6" s="24">
        <v>221780</v>
      </c>
      <c r="G6" s="24">
        <v>221861</v>
      </c>
      <c r="H6" s="24">
        <v>221984</v>
      </c>
      <c r="I6" s="24">
        <v>222008</v>
      </c>
      <c r="J6" s="24">
        <v>222079</v>
      </c>
      <c r="K6" s="24">
        <v>222141</v>
      </c>
      <c r="L6" s="24">
        <v>222190</v>
      </c>
      <c r="M6" s="24">
        <v>222258</v>
      </c>
      <c r="N6" s="24">
        <v>222296</v>
      </c>
      <c r="O6" s="24">
        <v>222446</v>
      </c>
      <c r="P6" s="24">
        <v>222607</v>
      </c>
      <c r="Q6" s="24">
        <v>222640</v>
      </c>
      <c r="R6" s="24">
        <v>222695</v>
      </c>
      <c r="S6" s="24">
        <v>222729</v>
      </c>
      <c r="T6" s="24">
        <v>222777</v>
      </c>
      <c r="U6" s="24">
        <v>222847</v>
      </c>
      <c r="V6" s="24">
        <v>222983</v>
      </c>
      <c r="W6" s="24">
        <v>223070</v>
      </c>
      <c r="X6" s="24">
        <v>223114</v>
      </c>
      <c r="Y6" s="24">
        <v>223160</v>
      </c>
      <c r="Z6" s="24">
        <v>223206</v>
      </c>
      <c r="AA6" s="24">
        <v>223315</v>
      </c>
      <c r="AB6" s="24">
        <v>223521</v>
      </c>
      <c r="AC6" s="24">
        <v>223652</v>
      </c>
      <c r="AD6" s="24">
        <v>223807</v>
      </c>
      <c r="AE6" s="24"/>
      <c r="AF6" s="24"/>
      <c r="AG6" s="24"/>
      <c r="AI6" s="10"/>
      <c r="AJ6" s="20"/>
    </row>
    <row r="7" spans="1:40" x14ac:dyDescent="0.25">
      <c r="A7" s="11" t="s">
        <v>27</v>
      </c>
      <c r="B7" s="10">
        <v>225479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227539</v>
      </c>
      <c r="AI7" s="10">
        <f>MAX(C7:AG7)-B7</f>
        <v>2060</v>
      </c>
      <c r="AJ7" s="16"/>
    </row>
    <row r="8" spans="1:40" x14ac:dyDescent="0.25">
      <c r="A8" s="18" t="s">
        <v>37</v>
      </c>
      <c r="B8" s="10">
        <v>37622</v>
      </c>
      <c r="O8" s="10"/>
      <c r="AE8" s="10"/>
      <c r="AF8" s="10"/>
      <c r="AG8" s="10">
        <f>AI57</f>
        <v>37943</v>
      </c>
      <c r="AI8" s="10">
        <f>MAX(C8:AG8)-B8</f>
        <v>321</v>
      </c>
    </row>
    <row r="9" spans="1:40" x14ac:dyDescent="0.25">
      <c r="AI9" s="10">
        <f>SUM(AI7:AI8)</f>
        <v>2381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28.4</v>
      </c>
      <c r="C54" s="12">
        <v>10.8</v>
      </c>
      <c r="D54" s="12">
        <v>44.6</v>
      </c>
      <c r="E54" s="12">
        <v>24.8</v>
      </c>
      <c r="F54" s="12">
        <v>26.7</v>
      </c>
      <c r="G54" s="12">
        <v>23.9</v>
      </c>
      <c r="H54" s="12">
        <v>37.5</v>
      </c>
      <c r="I54" s="12">
        <v>7.2</v>
      </c>
      <c r="J54" s="12">
        <v>21</v>
      </c>
      <c r="K54" s="12">
        <v>18.2</v>
      </c>
      <c r="L54" s="12">
        <v>14.4</v>
      </c>
      <c r="M54" s="12">
        <v>19.899999999999999</v>
      </c>
      <c r="N54" s="12">
        <v>13.1</v>
      </c>
      <c r="O54" s="12">
        <v>50</v>
      </c>
      <c r="P54" s="12">
        <v>49.7</v>
      </c>
      <c r="Q54" s="12">
        <v>10.3</v>
      </c>
      <c r="R54" s="12">
        <v>16</v>
      </c>
      <c r="S54" s="12">
        <v>9.8000000000000007</v>
      </c>
      <c r="T54" s="12">
        <v>14</v>
      </c>
      <c r="U54" s="12">
        <v>19.899999999999999</v>
      </c>
      <c r="V54" s="12">
        <v>41</v>
      </c>
      <c r="W54" s="12">
        <v>24.6</v>
      </c>
      <c r="X54" s="12">
        <v>11.1</v>
      </c>
      <c r="Y54" s="12">
        <v>13.3</v>
      </c>
      <c r="Z54" s="12">
        <v>13.5</v>
      </c>
      <c r="AA54" s="12">
        <v>32.200000000000003</v>
      </c>
      <c r="AB54" s="12">
        <v>61.4</v>
      </c>
      <c r="AC54" s="12">
        <v>37.5</v>
      </c>
      <c r="AD54" s="12">
        <v>43.4</v>
      </c>
      <c r="AE54" s="12"/>
      <c r="AF54" s="12"/>
      <c r="AG54" s="12"/>
      <c r="AH54" s="12"/>
      <c r="AI54" s="10">
        <v>36330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28.8</v>
      </c>
      <c r="C55" s="12">
        <v>10.5</v>
      </c>
      <c r="D55" s="12">
        <v>44.2</v>
      </c>
      <c r="E55" s="12">
        <v>24.6</v>
      </c>
      <c r="F55" s="12">
        <v>26.3</v>
      </c>
      <c r="G55" s="12">
        <v>23.3</v>
      </c>
      <c r="H55" s="12">
        <v>37.200000000000003</v>
      </c>
      <c r="I55" s="12">
        <v>7</v>
      </c>
      <c r="J55" s="12">
        <v>20.5</v>
      </c>
      <c r="K55" s="12">
        <v>17.8</v>
      </c>
      <c r="L55" s="12">
        <v>13.4</v>
      </c>
      <c r="M55" s="12">
        <v>19.5</v>
      </c>
      <c r="N55" s="12">
        <v>10.7</v>
      </c>
      <c r="O55" s="12">
        <v>45.2</v>
      </c>
      <c r="P55" s="12">
        <v>49.4</v>
      </c>
      <c r="Q55" s="12">
        <v>8.1999999999999993</v>
      </c>
      <c r="R55" s="12">
        <v>15.6</v>
      </c>
      <c r="S55" s="12">
        <v>9.6</v>
      </c>
      <c r="T55" s="12">
        <v>13.8</v>
      </c>
      <c r="U55" s="12">
        <v>19.5</v>
      </c>
      <c r="V55" s="12">
        <v>40.6</v>
      </c>
      <c r="W55" s="12">
        <v>24.4</v>
      </c>
      <c r="X55" s="12">
        <v>13.2</v>
      </c>
      <c r="Y55" s="12">
        <v>13.1</v>
      </c>
      <c r="Z55" s="12">
        <v>13.2</v>
      </c>
      <c r="AA55" s="12">
        <v>31.9</v>
      </c>
      <c r="AB55" s="12">
        <v>61.3</v>
      </c>
      <c r="AC55" s="12">
        <v>37.1</v>
      </c>
      <c r="AD55" s="12">
        <v>43.5</v>
      </c>
      <c r="AE55" s="12"/>
      <c r="AF55" s="12"/>
      <c r="AG55" s="12"/>
      <c r="AH55" s="12"/>
      <c r="AI55" s="10">
        <v>76841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25.8</v>
      </c>
      <c r="C56" s="12">
        <v>10.199999999999999</v>
      </c>
      <c r="D56" s="12">
        <v>39.299999999999997</v>
      </c>
      <c r="E56" s="12">
        <v>22.3</v>
      </c>
      <c r="F56" s="12">
        <v>24.5</v>
      </c>
      <c r="G56" s="12">
        <v>21.6</v>
      </c>
      <c r="H56" s="12">
        <v>34.200000000000003</v>
      </c>
      <c r="I56" s="12">
        <v>6.9</v>
      </c>
      <c r="J56" s="12">
        <v>20.100000000000001</v>
      </c>
      <c r="K56" s="12">
        <v>17.2</v>
      </c>
      <c r="L56" s="12">
        <v>14</v>
      </c>
      <c r="M56" s="12">
        <v>18.899999999999999</v>
      </c>
      <c r="N56" s="12">
        <v>10.9</v>
      </c>
      <c r="O56" s="12">
        <v>39.200000000000003</v>
      </c>
      <c r="P56" s="12">
        <v>41.8</v>
      </c>
      <c r="Q56" s="12">
        <v>9.6</v>
      </c>
      <c r="R56" s="12">
        <v>15.3</v>
      </c>
      <c r="S56" s="12">
        <v>9.4</v>
      </c>
      <c r="T56" s="12">
        <v>13.6</v>
      </c>
      <c r="U56" s="12">
        <v>19.100000000000001</v>
      </c>
      <c r="V56" s="12">
        <v>37.4</v>
      </c>
      <c r="W56" s="12">
        <v>23.9</v>
      </c>
      <c r="X56" s="12">
        <v>12.4</v>
      </c>
      <c r="Y56" s="12">
        <v>12.9</v>
      </c>
      <c r="Z56" s="12">
        <v>13</v>
      </c>
      <c r="AA56" s="12">
        <v>29.9</v>
      </c>
      <c r="AB56" s="12">
        <v>54.9</v>
      </c>
      <c r="AC56" s="12">
        <v>36.5</v>
      </c>
      <c r="AD56" s="12">
        <v>42.9</v>
      </c>
      <c r="AE56" s="12"/>
      <c r="AF56" s="12"/>
      <c r="AG56" s="12"/>
      <c r="AH56" s="12"/>
      <c r="AI56" s="10">
        <v>72693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7.3</v>
      </c>
      <c r="C57" s="12">
        <v>5.4</v>
      </c>
      <c r="D57" s="12">
        <v>17.100000000000001</v>
      </c>
      <c r="E57" s="12">
        <v>10.4</v>
      </c>
      <c r="F57" s="12">
        <v>12.1</v>
      </c>
      <c r="G57" s="12">
        <v>10.3</v>
      </c>
      <c r="H57" s="12">
        <v>13.9</v>
      </c>
      <c r="I57" s="12">
        <v>3.7</v>
      </c>
      <c r="J57" s="12">
        <v>9.6</v>
      </c>
      <c r="K57" s="12">
        <v>8.8000000000000007</v>
      </c>
      <c r="L57" s="12">
        <v>6.6</v>
      </c>
      <c r="M57" s="12">
        <v>9.6999999999999993</v>
      </c>
      <c r="N57" s="12">
        <v>2.9</v>
      </c>
      <c r="O57" s="12">
        <v>14.8</v>
      </c>
      <c r="P57" s="12">
        <v>19.7</v>
      </c>
      <c r="Q57" s="12">
        <v>5.0999999999999996</v>
      </c>
      <c r="R57" s="12">
        <v>7.8</v>
      </c>
      <c r="S57" s="12">
        <v>4.9000000000000004</v>
      </c>
      <c r="T57" s="12">
        <v>6.9</v>
      </c>
      <c r="U57" s="12">
        <v>9.9</v>
      </c>
      <c r="V57" s="12">
        <v>18.100000000000001</v>
      </c>
      <c r="W57" s="12">
        <v>14.2</v>
      </c>
      <c r="X57" s="12">
        <v>7</v>
      </c>
      <c r="Y57" s="12">
        <v>6.8</v>
      </c>
      <c r="Z57" s="12">
        <v>6.8</v>
      </c>
      <c r="AA57" s="12">
        <v>14.1</v>
      </c>
      <c r="AB57" s="12">
        <v>28.5</v>
      </c>
      <c r="AC57" s="12">
        <v>18.899999999999999</v>
      </c>
      <c r="AD57" s="12">
        <v>25.3</v>
      </c>
      <c r="AE57" s="12"/>
      <c r="AF57" s="12"/>
      <c r="AG57" s="12"/>
      <c r="AH57" s="12"/>
      <c r="AI57" s="10">
        <v>37943</v>
      </c>
      <c r="AJ57" s="12"/>
      <c r="AK57" s="12"/>
      <c r="AL57" s="12"/>
      <c r="AM57" s="12"/>
      <c r="AN57" s="12"/>
      <c r="AO57" s="12"/>
    </row>
    <row r="58" spans="1:41" x14ac:dyDescent="0.25">
      <c r="L58" s="12"/>
      <c r="AK58" s="12"/>
    </row>
  </sheetData>
  <phoneticPr fontId="21" type="noConversion"/>
  <conditionalFormatting sqref="B4:AG4">
    <cfRule type="cellIs" dxfId="4406" priority="1" stopIfTrue="1" operator="greaterThan">
      <formula>300</formula>
    </cfRule>
    <cfRule type="cellIs" dxfId="4405" priority="2" stopIfTrue="1" operator="between">
      <formula>150</formula>
      <formula>250</formula>
    </cfRule>
    <cfRule type="cellIs" dxfId="440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3.5546875" style="11" customWidth="1"/>
    <col min="2" max="2" width="7" style="11" bestFit="1" customWidth="1"/>
    <col min="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37.700000000000003</v>
      </c>
      <c r="C3" s="12">
        <v>0.4</v>
      </c>
      <c r="D3" s="12">
        <v>0.6</v>
      </c>
      <c r="E3" s="12">
        <v>0.76100000000000001</v>
      </c>
      <c r="F3" s="12">
        <v>27.8</v>
      </c>
      <c r="G3" s="12">
        <v>33.700000000000003</v>
      </c>
      <c r="H3" s="12">
        <v>24.1</v>
      </c>
      <c r="I3" s="12">
        <v>51.4</v>
      </c>
      <c r="J3" s="12">
        <v>50.6</v>
      </c>
      <c r="K3" s="12">
        <v>49.2</v>
      </c>
      <c r="L3" s="12">
        <v>50.4</v>
      </c>
      <c r="M3" s="12">
        <v>9.9</v>
      </c>
      <c r="N3" s="12">
        <v>52.4</v>
      </c>
      <c r="O3" s="12">
        <v>12.5</v>
      </c>
      <c r="P3" s="12">
        <v>48.8</v>
      </c>
      <c r="Q3" s="12">
        <v>50.9</v>
      </c>
      <c r="R3" s="12">
        <v>53</v>
      </c>
      <c r="S3" s="12">
        <v>13.4</v>
      </c>
      <c r="T3" s="12">
        <v>16.5</v>
      </c>
      <c r="U3" s="12">
        <v>26.9</v>
      </c>
      <c r="V3" s="12">
        <v>52.9</v>
      </c>
      <c r="W3" s="12">
        <v>49.9</v>
      </c>
      <c r="X3" s="12">
        <v>52.1</v>
      </c>
      <c r="Y3" s="12">
        <v>52.1</v>
      </c>
      <c r="Z3" s="12">
        <v>41.7</v>
      </c>
      <c r="AA3" s="12">
        <v>50.6</v>
      </c>
      <c r="AB3" s="12">
        <v>49</v>
      </c>
      <c r="AC3" s="12">
        <v>44.1</v>
      </c>
      <c r="AD3" s="12">
        <v>24.2</v>
      </c>
      <c r="AE3" s="12">
        <v>53</v>
      </c>
      <c r="AF3" s="12">
        <v>47</v>
      </c>
      <c r="AG3" s="12">
        <v>48.5</v>
      </c>
      <c r="AH3" s="12"/>
      <c r="AI3" s="12"/>
    </row>
    <row r="4" spans="1:40" s="6" customFormat="1" x14ac:dyDescent="0.25">
      <c r="A4" s="13" t="s">
        <v>4</v>
      </c>
      <c r="B4" s="28">
        <v>155.1</v>
      </c>
      <c r="C4" s="28">
        <f t="shared" ref="C4:AG4" si="0">SUM(C54:C57)</f>
        <v>1.7000000000000002</v>
      </c>
      <c r="D4" s="28">
        <f t="shared" si="0"/>
        <v>2.6</v>
      </c>
      <c r="E4" s="28">
        <f t="shared" si="0"/>
        <v>9.6</v>
      </c>
      <c r="F4" s="28">
        <f t="shared" si="0"/>
        <v>76.7</v>
      </c>
      <c r="G4" s="28">
        <f t="shared" si="0"/>
        <v>151.20000000000002</v>
      </c>
      <c r="H4" s="28">
        <f t="shared" si="0"/>
        <v>83.899999999999991</v>
      </c>
      <c r="I4" s="28">
        <f t="shared" si="0"/>
        <v>196.8</v>
      </c>
      <c r="J4" s="28">
        <f t="shared" si="0"/>
        <v>212.79999999999998</v>
      </c>
      <c r="K4" s="28">
        <f t="shared" si="0"/>
        <v>143.20000000000002</v>
      </c>
      <c r="L4" s="28">
        <f t="shared" si="0"/>
        <v>117.8</v>
      </c>
      <c r="M4" s="28">
        <f t="shared" si="0"/>
        <v>43.5</v>
      </c>
      <c r="N4" s="28">
        <f t="shared" si="0"/>
        <v>155.69999999999999</v>
      </c>
      <c r="O4" s="28">
        <f t="shared" si="0"/>
        <v>60.1</v>
      </c>
      <c r="P4" s="28">
        <f t="shared" si="0"/>
        <v>236.3</v>
      </c>
      <c r="Q4" s="28">
        <f t="shared" si="0"/>
        <v>108.3</v>
      </c>
      <c r="R4" s="28">
        <f t="shared" si="0"/>
        <v>180.4</v>
      </c>
      <c r="S4" s="28">
        <f t="shared" si="0"/>
        <v>62.1</v>
      </c>
      <c r="T4" s="28">
        <f t="shared" si="0"/>
        <v>86.3</v>
      </c>
      <c r="U4" s="28">
        <f t="shared" si="0"/>
        <v>128.80000000000001</v>
      </c>
      <c r="V4" s="28">
        <f t="shared" si="0"/>
        <v>145.80000000000001</v>
      </c>
      <c r="W4" s="28">
        <f t="shared" si="0"/>
        <v>269.90000000000003</v>
      </c>
      <c r="X4" s="28">
        <f t="shared" si="0"/>
        <v>194.7</v>
      </c>
      <c r="Y4" s="28">
        <f t="shared" si="0"/>
        <v>234.10000000000002</v>
      </c>
      <c r="Z4" s="28">
        <f t="shared" si="0"/>
        <v>278.2</v>
      </c>
      <c r="AA4" s="28">
        <f t="shared" si="0"/>
        <v>172.29999999999998</v>
      </c>
      <c r="AB4" s="28">
        <f t="shared" si="0"/>
        <v>77.2</v>
      </c>
      <c r="AC4" s="28">
        <f t="shared" si="0"/>
        <v>136.5</v>
      </c>
      <c r="AD4" s="28">
        <f t="shared" si="0"/>
        <v>123.4</v>
      </c>
      <c r="AE4" s="28">
        <f t="shared" si="0"/>
        <v>83.5</v>
      </c>
      <c r="AF4" s="28">
        <f t="shared" si="0"/>
        <v>175.1</v>
      </c>
      <c r="AG4" s="28">
        <f t="shared" si="0"/>
        <v>122.50000000000001</v>
      </c>
      <c r="AI4" s="9">
        <f>SUM(C4:AG4)</f>
        <v>4070.9999999999995</v>
      </c>
      <c r="AJ4" s="14">
        <f>AVERAGE(C4:AG4)</f>
        <v>131.32258064516128</v>
      </c>
      <c r="AK4" s="15"/>
    </row>
    <row r="5" spans="1:40" x14ac:dyDescent="0.25">
      <c r="A5" s="11" t="s">
        <v>29</v>
      </c>
      <c r="B5" s="10">
        <v>265482</v>
      </c>
      <c r="C5" s="10">
        <f t="shared" ref="C5:AG5" si="1">$B53+C6</f>
        <v>265484</v>
      </c>
      <c r="D5" s="10">
        <f t="shared" si="1"/>
        <v>265487</v>
      </c>
      <c r="E5" s="10">
        <f t="shared" si="1"/>
        <v>265496</v>
      </c>
      <c r="F5" s="10">
        <f t="shared" si="1"/>
        <v>265573</v>
      </c>
      <c r="G5" s="10">
        <f t="shared" si="1"/>
        <v>265724</v>
      </c>
      <c r="H5" s="10">
        <f t="shared" si="1"/>
        <v>265808</v>
      </c>
      <c r="I5" s="10">
        <f t="shared" si="1"/>
        <v>266006</v>
      </c>
      <c r="J5" s="10">
        <f t="shared" si="1"/>
        <v>266218</v>
      </c>
      <c r="K5" s="10">
        <f t="shared" si="1"/>
        <v>266372</v>
      </c>
      <c r="L5" s="10">
        <f t="shared" si="1"/>
        <v>266480</v>
      </c>
      <c r="M5" s="10">
        <f t="shared" si="1"/>
        <v>266523</v>
      </c>
      <c r="N5" s="10">
        <f t="shared" si="1"/>
        <v>266679</v>
      </c>
      <c r="O5" s="10">
        <f t="shared" si="1"/>
        <v>266740</v>
      </c>
      <c r="P5" s="10">
        <f t="shared" si="1"/>
        <v>266976</v>
      </c>
      <c r="Q5" s="10">
        <f t="shared" si="1"/>
        <v>267084</v>
      </c>
      <c r="R5" s="10">
        <f t="shared" si="1"/>
        <v>267266</v>
      </c>
      <c r="S5" s="10">
        <f t="shared" si="1"/>
        <v>267328</v>
      </c>
      <c r="T5" s="10">
        <f t="shared" si="1"/>
        <v>267413</v>
      </c>
      <c r="U5" s="10">
        <f t="shared" si="1"/>
        <v>267542</v>
      </c>
      <c r="V5" s="10">
        <f t="shared" si="1"/>
        <v>267690</v>
      </c>
      <c r="W5" s="10">
        <f t="shared" si="1"/>
        <v>267959</v>
      </c>
      <c r="X5" s="10">
        <f t="shared" si="1"/>
        <v>268154</v>
      </c>
      <c r="Y5" s="10">
        <f t="shared" si="1"/>
        <v>268388</v>
      </c>
      <c r="Z5" s="10">
        <f t="shared" si="1"/>
        <v>268665</v>
      </c>
      <c r="AA5" s="10">
        <f t="shared" si="1"/>
        <v>268839</v>
      </c>
      <c r="AB5" s="10">
        <f t="shared" si="1"/>
        <v>268917</v>
      </c>
      <c r="AC5" s="10">
        <f t="shared" si="1"/>
        <v>269053</v>
      </c>
      <c r="AD5" s="10">
        <f t="shared" si="1"/>
        <v>269176</v>
      </c>
      <c r="AE5" s="10">
        <f t="shared" si="1"/>
        <v>269260</v>
      </c>
      <c r="AF5" s="10">
        <f t="shared" si="1"/>
        <v>269436</v>
      </c>
      <c r="AG5" s="10">
        <f t="shared" si="1"/>
        <v>269558</v>
      </c>
      <c r="AI5" s="10">
        <f>MAX(C5:AG5)-B5</f>
        <v>4076</v>
      </c>
    </row>
    <row r="6" spans="1:40" s="19" customFormat="1" x14ac:dyDescent="0.25">
      <c r="B6" s="24">
        <v>223807</v>
      </c>
      <c r="C6" s="24">
        <v>223809</v>
      </c>
      <c r="D6" s="24">
        <v>223812</v>
      </c>
      <c r="E6" s="10">
        <v>223821</v>
      </c>
      <c r="F6" s="24">
        <v>223898</v>
      </c>
      <c r="G6" s="24">
        <v>224049</v>
      </c>
      <c r="H6" s="24">
        <v>224133</v>
      </c>
      <c r="I6" s="24">
        <v>224331</v>
      </c>
      <c r="J6" s="24">
        <v>224543</v>
      </c>
      <c r="K6" s="24">
        <v>224697</v>
      </c>
      <c r="L6" s="24">
        <v>224805</v>
      </c>
      <c r="M6" s="24">
        <v>224848</v>
      </c>
      <c r="N6" s="24">
        <v>225004</v>
      </c>
      <c r="O6" s="24">
        <v>225065</v>
      </c>
      <c r="P6" s="24">
        <v>225301</v>
      </c>
      <c r="Q6" s="24">
        <v>225409</v>
      </c>
      <c r="R6" s="24">
        <v>225591</v>
      </c>
      <c r="S6" s="24">
        <v>225653</v>
      </c>
      <c r="T6" s="24">
        <v>225738</v>
      </c>
      <c r="U6" s="24">
        <v>225867</v>
      </c>
      <c r="V6" s="24">
        <v>226015</v>
      </c>
      <c r="W6" s="24">
        <v>226284</v>
      </c>
      <c r="X6" s="24">
        <v>226479</v>
      </c>
      <c r="Y6" s="24">
        <v>226713</v>
      </c>
      <c r="Z6" s="24">
        <v>226990</v>
      </c>
      <c r="AA6" s="24">
        <v>227164</v>
      </c>
      <c r="AB6" s="24">
        <v>227242</v>
      </c>
      <c r="AC6" s="24">
        <v>227378</v>
      </c>
      <c r="AD6" s="24">
        <v>227501</v>
      </c>
      <c r="AE6" s="24">
        <v>227585</v>
      </c>
      <c r="AF6" s="24">
        <v>227761</v>
      </c>
      <c r="AG6" s="24">
        <v>227883</v>
      </c>
      <c r="AI6" s="10"/>
      <c r="AJ6" s="20"/>
    </row>
    <row r="7" spans="1:40" x14ac:dyDescent="0.25">
      <c r="A7" s="11" t="s">
        <v>27</v>
      </c>
      <c r="B7" s="10">
        <f>'Feb18'!AG7</f>
        <v>227539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231030</v>
      </c>
      <c r="AI7" s="10">
        <f>MAX(C7:AG7)-B7</f>
        <v>3491</v>
      </c>
      <c r="AJ7" s="16"/>
    </row>
    <row r="8" spans="1:40" x14ac:dyDescent="0.25">
      <c r="A8" s="18" t="s">
        <v>37</v>
      </c>
      <c r="B8" s="10">
        <f>'Feb18'!AG8</f>
        <v>37943</v>
      </c>
      <c r="O8" s="10"/>
      <c r="AE8" s="10"/>
      <c r="AF8" s="10"/>
      <c r="AG8" s="10">
        <f>AI57</f>
        <v>38528</v>
      </c>
      <c r="AI8" s="10">
        <f>MAX(C8:AG8)-B8</f>
        <v>585</v>
      </c>
    </row>
    <row r="9" spans="1:40" x14ac:dyDescent="0.25">
      <c r="AI9" s="10">
        <f>SUM(AI7:AI8)</f>
        <v>4076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43.4</v>
      </c>
      <c r="C54" s="12">
        <v>0.5</v>
      </c>
      <c r="D54" s="12">
        <v>1.1000000000000001</v>
      </c>
      <c r="E54" s="12">
        <v>4.2</v>
      </c>
      <c r="F54" s="12">
        <v>32.700000000000003</v>
      </c>
      <c r="G54" s="12">
        <v>49.7</v>
      </c>
      <c r="H54" s="12">
        <v>24.4</v>
      </c>
      <c r="I54" s="12">
        <v>59.8</v>
      </c>
      <c r="J54" s="12">
        <v>61.3</v>
      </c>
      <c r="K54" s="12">
        <v>41.8</v>
      </c>
      <c r="L54" s="12">
        <v>36.6</v>
      </c>
      <c r="M54" s="12">
        <v>12.6</v>
      </c>
      <c r="N54" s="12">
        <v>45.8</v>
      </c>
      <c r="O54" s="12">
        <v>17.899999999999999</v>
      </c>
      <c r="P54" s="12">
        <v>71.400000000000006</v>
      </c>
      <c r="Q54" s="12">
        <v>31.8</v>
      </c>
      <c r="R54" s="12">
        <v>53.7</v>
      </c>
      <c r="S54" s="12">
        <v>18</v>
      </c>
      <c r="T54" s="12">
        <v>25.2</v>
      </c>
      <c r="U54" s="12">
        <v>37.700000000000003</v>
      </c>
      <c r="V54" s="12">
        <v>43.5</v>
      </c>
      <c r="W54" s="12">
        <v>80</v>
      </c>
      <c r="X54" s="12">
        <v>54.1</v>
      </c>
      <c r="Y54" s="12">
        <v>69.400000000000006</v>
      </c>
      <c r="Z54" s="12">
        <v>82.1</v>
      </c>
      <c r="AA54" s="12">
        <v>48.1</v>
      </c>
      <c r="AB54" s="12">
        <v>22.4</v>
      </c>
      <c r="AC54" s="12">
        <v>39.200000000000003</v>
      </c>
      <c r="AD54" s="12">
        <v>36.1</v>
      </c>
      <c r="AE54" s="12">
        <v>23.7</v>
      </c>
      <c r="AF54" s="12">
        <v>48.8</v>
      </c>
      <c r="AG54" s="12">
        <v>35.9</v>
      </c>
      <c r="AH54" s="12"/>
      <c r="AI54" s="10">
        <v>37541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43.5</v>
      </c>
      <c r="C55" s="12">
        <v>0.6</v>
      </c>
      <c r="D55" s="12">
        <v>0.4</v>
      </c>
      <c r="E55" s="12">
        <v>0.6</v>
      </c>
      <c r="F55" s="12">
        <v>22.1</v>
      </c>
      <c r="G55" s="12">
        <v>44.1</v>
      </c>
      <c r="H55" s="12">
        <v>23.9</v>
      </c>
      <c r="I55" s="12">
        <v>58.3</v>
      </c>
      <c r="J55" s="12">
        <v>61.1</v>
      </c>
      <c r="K55" s="12">
        <v>41.1</v>
      </c>
      <c r="L55" s="12">
        <v>35.1</v>
      </c>
      <c r="M55" s="12">
        <v>12.3</v>
      </c>
      <c r="N55" s="12">
        <v>45.4</v>
      </c>
      <c r="O55" s="12">
        <v>17.3</v>
      </c>
      <c r="P55" s="12">
        <v>69.400000000000006</v>
      </c>
      <c r="Q55" s="12">
        <v>31.3</v>
      </c>
      <c r="R55" s="12">
        <v>52</v>
      </c>
      <c r="S55" s="12">
        <v>17.7</v>
      </c>
      <c r="T55" s="12">
        <v>24.6</v>
      </c>
      <c r="U55" s="12">
        <v>37</v>
      </c>
      <c r="V55" s="12">
        <v>42.2</v>
      </c>
      <c r="W55" s="12">
        <v>79.5</v>
      </c>
      <c r="X55" s="12">
        <v>53.8</v>
      </c>
      <c r="Y55" s="12">
        <v>67.2</v>
      </c>
      <c r="Z55" s="12">
        <v>80</v>
      </c>
      <c r="AA55" s="12">
        <v>47.5</v>
      </c>
      <c r="AB55" s="12">
        <v>21.9</v>
      </c>
      <c r="AC55" s="12">
        <v>38.700000000000003</v>
      </c>
      <c r="AD55" s="12">
        <v>35.4</v>
      </c>
      <c r="AE55" s="12">
        <v>23.8</v>
      </c>
      <c r="AF55" s="12">
        <v>48.2</v>
      </c>
      <c r="AG55" s="12">
        <v>35</v>
      </c>
      <c r="AH55" s="12"/>
      <c r="AI55" s="10">
        <v>78010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42.9</v>
      </c>
      <c r="C56" s="12">
        <v>0.6</v>
      </c>
      <c r="D56" s="12">
        <v>1.1000000000000001</v>
      </c>
      <c r="E56" s="12">
        <v>4.8</v>
      </c>
      <c r="F56" s="12">
        <v>20.6</v>
      </c>
      <c r="G56" s="12">
        <v>38.5</v>
      </c>
      <c r="H56" s="12">
        <v>23.4</v>
      </c>
      <c r="I56" s="12">
        <v>52.4</v>
      </c>
      <c r="J56" s="12">
        <v>56.8</v>
      </c>
      <c r="K56" s="12">
        <v>39.5</v>
      </c>
      <c r="L56" s="12">
        <v>31.3</v>
      </c>
      <c r="M56" s="12">
        <v>12.1</v>
      </c>
      <c r="N56" s="12">
        <v>42.8</v>
      </c>
      <c r="O56" s="12">
        <v>16.8</v>
      </c>
      <c r="P56" s="12">
        <v>61.8</v>
      </c>
      <c r="Q56" s="12">
        <v>30.2</v>
      </c>
      <c r="R56" s="12">
        <v>49.4</v>
      </c>
      <c r="S56" s="12">
        <v>17.399999999999999</v>
      </c>
      <c r="T56" s="12">
        <v>24.3</v>
      </c>
      <c r="U56" s="12">
        <v>36</v>
      </c>
      <c r="V56" s="12">
        <v>39.5</v>
      </c>
      <c r="W56" s="12">
        <v>73.8</v>
      </c>
      <c r="X56" s="12">
        <v>52.8</v>
      </c>
      <c r="Y56" s="12">
        <v>64.2</v>
      </c>
      <c r="Z56" s="12">
        <v>73.400000000000006</v>
      </c>
      <c r="AA56" s="12">
        <v>47</v>
      </c>
      <c r="AB56" s="12">
        <v>21.6</v>
      </c>
      <c r="AC56" s="12">
        <v>37.9</v>
      </c>
      <c r="AD56" s="12">
        <v>34.299999999999997</v>
      </c>
      <c r="AE56" s="12">
        <v>22.7</v>
      </c>
      <c r="AF56" s="12">
        <v>48.5</v>
      </c>
      <c r="AG56" s="12">
        <v>34.4</v>
      </c>
      <c r="AH56" s="12"/>
      <c r="AI56" s="10">
        <v>73804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25.3</v>
      </c>
      <c r="C57" s="12">
        <v>0</v>
      </c>
      <c r="D57" s="12">
        <v>0</v>
      </c>
      <c r="E57" s="12">
        <v>0</v>
      </c>
      <c r="F57" s="12">
        <v>1.3</v>
      </c>
      <c r="G57" s="12">
        <v>18.899999999999999</v>
      </c>
      <c r="H57" s="12">
        <v>12.2</v>
      </c>
      <c r="I57" s="12">
        <v>26.3</v>
      </c>
      <c r="J57" s="12">
        <v>33.6</v>
      </c>
      <c r="K57" s="12">
        <v>20.8</v>
      </c>
      <c r="L57" s="12">
        <v>14.8</v>
      </c>
      <c r="M57" s="12">
        <v>6.5</v>
      </c>
      <c r="N57" s="12">
        <v>21.7</v>
      </c>
      <c r="O57" s="12">
        <v>8.1</v>
      </c>
      <c r="P57" s="12">
        <v>33.700000000000003</v>
      </c>
      <c r="Q57" s="12">
        <v>15</v>
      </c>
      <c r="R57" s="12">
        <v>25.3</v>
      </c>
      <c r="S57" s="12">
        <v>9</v>
      </c>
      <c r="T57" s="12">
        <v>12.2</v>
      </c>
      <c r="U57" s="12">
        <v>18.100000000000001</v>
      </c>
      <c r="V57" s="12">
        <v>20.6</v>
      </c>
      <c r="W57" s="12">
        <v>36.6</v>
      </c>
      <c r="X57" s="12">
        <v>34</v>
      </c>
      <c r="Y57" s="12">
        <v>33.299999999999997</v>
      </c>
      <c r="Z57" s="12">
        <v>42.7</v>
      </c>
      <c r="AA57" s="12">
        <v>29.7</v>
      </c>
      <c r="AB57" s="12">
        <v>11.3</v>
      </c>
      <c r="AC57" s="12">
        <v>20.7</v>
      </c>
      <c r="AD57" s="12">
        <v>17.600000000000001</v>
      </c>
      <c r="AE57" s="12">
        <v>13.3</v>
      </c>
      <c r="AF57" s="12">
        <v>29.6</v>
      </c>
      <c r="AG57" s="12">
        <v>17.2</v>
      </c>
      <c r="AH57" s="12"/>
      <c r="AI57" s="10">
        <v>38528</v>
      </c>
      <c r="AJ57" s="12"/>
      <c r="AK57" s="12"/>
      <c r="AL57" s="12"/>
      <c r="AM57" s="12"/>
      <c r="AN57" s="12"/>
      <c r="AO57" s="12"/>
    </row>
    <row r="58" spans="1:41" x14ac:dyDescent="0.25">
      <c r="L58" s="12"/>
      <c r="AK58" s="12"/>
    </row>
  </sheetData>
  <phoneticPr fontId="21" type="noConversion"/>
  <conditionalFormatting sqref="B4:AG4">
    <cfRule type="cellIs" dxfId="4403" priority="1" stopIfTrue="1" operator="greaterThan">
      <formula>300</formula>
    </cfRule>
    <cfRule type="cellIs" dxfId="4402" priority="2" stopIfTrue="1" operator="between">
      <formula>150</formula>
      <formula>250</formula>
    </cfRule>
    <cfRule type="cellIs" dxfId="4401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F54" sqref="AF54:AF57"/>
    </sheetView>
  </sheetViews>
  <sheetFormatPr baseColWidth="10" defaultRowHeight="13.2" x14ac:dyDescent="0.25"/>
  <cols>
    <col min="1" max="1" width="23.5546875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48.5</v>
      </c>
      <c r="C3" s="12">
        <v>53</v>
      </c>
      <c r="D3" s="12">
        <v>51.6</v>
      </c>
      <c r="E3" s="12">
        <v>49.5</v>
      </c>
      <c r="F3" s="12">
        <v>52.5</v>
      </c>
      <c r="G3" s="12">
        <v>53</v>
      </c>
      <c r="H3" s="12">
        <v>43</v>
      </c>
      <c r="I3" s="12">
        <v>52</v>
      </c>
      <c r="J3" s="12">
        <v>42.3</v>
      </c>
      <c r="K3" s="12">
        <v>53</v>
      </c>
      <c r="L3" s="12">
        <v>47.3</v>
      </c>
      <c r="M3" s="12">
        <v>48</v>
      </c>
      <c r="N3" s="12">
        <v>47.8</v>
      </c>
      <c r="O3" s="12">
        <v>53</v>
      </c>
      <c r="P3" s="12">
        <v>52.1</v>
      </c>
      <c r="Q3" s="12">
        <v>52.7</v>
      </c>
      <c r="R3" s="12">
        <v>51.8</v>
      </c>
      <c r="S3" s="12">
        <v>52.3</v>
      </c>
      <c r="T3" s="12">
        <v>42.8</v>
      </c>
      <c r="U3" s="12">
        <v>42.5</v>
      </c>
      <c r="V3" s="12">
        <v>42.9</v>
      </c>
      <c r="W3" s="12">
        <v>42.1</v>
      </c>
      <c r="X3" s="12">
        <v>50.6</v>
      </c>
      <c r="Y3" s="12">
        <v>52.8</v>
      </c>
      <c r="Z3" s="12">
        <v>47</v>
      </c>
      <c r="AA3" s="12">
        <v>52.3</v>
      </c>
      <c r="AB3" s="12">
        <v>53</v>
      </c>
      <c r="AC3" s="12">
        <v>43.6</v>
      </c>
      <c r="AD3" s="12">
        <v>48.6</v>
      </c>
      <c r="AE3" s="12">
        <v>50.3</v>
      </c>
      <c r="AF3" s="12">
        <v>53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122.50000000000001</v>
      </c>
      <c r="C4" s="28">
        <f t="shared" si="0"/>
        <v>139.1</v>
      </c>
      <c r="D4" s="28">
        <f t="shared" si="0"/>
        <v>196.8</v>
      </c>
      <c r="E4" s="28">
        <f t="shared" si="0"/>
        <v>194.60000000000002</v>
      </c>
      <c r="F4" s="28">
        <f t="shared" si="0"/>
        <v>152.5</v>
      </c>
      <c r="G4" s="28">
        <f t="shared" si="0"/>
        <v>252.09999999999997</v>
      </c>
      <c r="H4" s="28">
        <f t="shared" ref="H4:M4" si="1">SUM(H54:H57)</f>
        <v>302.10000000000002</v>
      </c>
      <c r="I4" s="28">
        <f t="shared" si="1"/>
        <v>279.39999999999998</v>
      </c>
      <c r="J4" s="28">
        <f t="shared" si="1"/>
        <v>234.7</v>
      </c>
      <c r="K4" s="28">
        <f t="shared" si="1"/>
        <v>157.9</v>
      </c>
      <c r="L4" s="28">
        <f t="shared" si="1"/>
        <v>132.80000000000001</v>
      </c>
      <c r="M4" s="28">
        <f t="shared" si="1"/>
        <v>206.10000000000002</v>
      </c>
      <c r="N4" s="28">
        <f t="shared" ref="N4:S4" si="2">SUM(N54:N57)</f>
        <v>308.39999999999998</v>
      </c>
      <c r="O4" s="28">
        <f t="shared" si="2"/>
        <v>191.79999999999998</v>
      </c>
      <c r="P4" s="28">
        <f t="shared" si="2"/>
        <v>255.4</v>
      </c>
      <c r="Q4" s="28">
        <f t="shared" si="2"/>
        <v>216.89999999999998</v>
      </c>
      <c r="R4" s="28">
        <f t="shared" si="2"/>
        <v>151.89999999999998</v>
      </c>
      <c r="S4" s="28">
        <f t="shared" si="2"/>
        <v>295.89999999999998</v>
      </c>
      <c r="T4" s="28">
        <f t="shared" ref="T4:Y4" si="3">SUM(T54:T57)</f>
        <v>314</v>
      </c>
      <c r="U4" s="28">
        <f t="shared" si="3"/>
        <v>313.09999999999997</v>
      </c>
      <c r="V4" s="28">
        <f t="shared" si="3"/>
        <v>309.49999999999994</v>
      </c>
      <c r="W4" s="28">
        <f t="shared" si="3"/>
        <v>313.5</v>
      </c>
      <c r="X4" s="28">
        <f t="shared" si="3"/>
        <v>294.90000000000003</v>
      </c>
      <c r="Y4" s="28">
        <f t="shared" si="3"/>
        <v>176.1</v>
      </c>
      <c r="Z4" s="28">
        <f t="shared" ref="Z4:AE4" si="4">SUM(Z54:Z57)</f>
        <v>324.8</v>
      </c>
      <c r="AA4" s="28">
        <f t="shared" si="4"/>
        <v>310.40000000000003</v>
      </c>
      <c r="AB4" s="28">
        <f t="shared" si="4"/>
        <v>144.20000000000002</v>
      </c>
      <c r="AC4" s="28">
        <f t="shared" si="4"/>
        <v>335</v>
      </c>
      <c r="AD4" s="28">
        <f t="shared" si="4"/>
        <v>303.3</v>
      </c>
      <c r="AE4" s="28">
        <f t="shared" si="4"/>
        <v>257</v>
      </c>
      <c r="AF4" s="28">
        <f>SUM(AF54:AF57)</f>
        <v>235.1</v>
      </c>
      <c r="AG4" s="28"/>
      <c r="AI4" s="9">
        <f>SUM(C4:AG4)</f>
        <v>7299.3000000000011</v>
      </c>
      <c r="AJ4" s="14">
        <f>AVERAGE(C4:AG4)</f>
        <v>243.31000000000003</v>
      </c>
      <c r="AK4" s="15"/>
    </row>
    <row r="5" spans="1:40" x14ac:dyDescent="0.25">
      <c r="A5" s="11" t="s">
        <v>29</v>
      </c>
      <c r="B5" s="10">
        <f t="shared" ref="B5:H5" si="5">$B53+B6</f>
        <v>269558</v>
      </c>
      <c r="C5" s="10">
        <f t="shared" si="5"/>
        <v>269697</v>
      </c>
      <c r="D5" s="10">
        <f t="shared" si="5"/>
        <v>269895</v>
      </c>
      <c r="E5" s="10">
        <f t="shared" si="5"/>
        <v>270089</v>
      </c>
      <c r="F5" s="10">
        <f t="shared" si="5"/>
        <v>270242</v>
      </c>
      <c r="G5" s="10">
        <f t="shared" si="5"/>
        <v>270495</v>
      </c>
      <c r="H5" s="10">
        <f t="shared" si="5"/>
        <v>270796</v>
      </c>
      <c r="I5" s="10">
        <f t="shared" ref="I5:O5" si="6">$B53+I6</f>
        <v>271076</v>
      </c>
      <c r="J5" s="10">
        <f t="shared" si="6"/>
        <v>271311</v>
      </c>
      <c r="K5" s="10">
        <f t="shared" si="6"/>
        <v>271469</v>
      </c>
      <c r="L5" s="10">
        <f t="shared" si="6"/>
        <v>271603</v>
      </c>
      <c r="M5" s="10">
        <f t="shared" si="6"/>
        <v>271808</v>
      </c>
      <c r="N5" s="10">
        <f t="shared" si="6"/>
        <v>272116</v>
      </c>
      <c r="O5" s="10">
        <f t="shared" si="6"/>
        <v>272308</v>
      </c>
      <c r="P5" s="10">
        <f t="shared" ref="P5:V5" si="7">$B53+P6</f>
        <v>272564</v>
      </c>
      <c r="Q5" s="10">
        <f t="shared" si="7"/>
        <v>272782</v>
      </c>
      <c r="R5" s="10">
        <f t="shared" si="7"/>
        <v>272933</v>
      </c>
      <c r="S5" s="10">
        <f t="shared" si="7"/>
        <v>273230</v>
      </c>
      <c r="T5" s="10">
        <f t="shared" si="7"/>
        <v>273543</v>
      </c>
      <c r="U5" s="10">
        <f t="shared" si="7"/>
        <v>273858</v>
      </c>
      <c r="V5" s="10">
        <f t="shared" si="7"/>
        <v>274167</v>
      </c>
      <c r="W5" s="10">
        <f t="shared" ref="W5:AC5" si="8">$B53+W6</f>
        <v>274480</v>
      </c>
      <c r="X5" s="10">
        <f t="shared" si="8"/>
        <v>274777</v>
      </c>
      <c r="Y5" s="10">
        <f t="shared" si="8"/>
        <v>274952</v>
      </c>
      <c r="Z5" s="10">
        <f t="shared" si="8"/>
        <v>275278</v>
      </c>
      <c r="AA5" s="10">
        <f t="shared" si="8"/>
        <v>275587</v>
      </c>
      <c r="AB5" s="10">
        <f t="shared" si="8"/>
        <v>275733</v>
      </c>
      <c r="AC5" s="10">
        <f t="shared" si="8"/>
        <v>276067</v>
      </c>
      <c r="AD5" s="10">
        <f>$B53+AD6</f>
        <v>276371</v>
      </c>
      <c r="AE5" s="10">
        <f>$B53+AE6</f>
        <v>276628</v>
      </c>
      <c r="AF5" s="10">
        <f>$B53+AF6</f>
        <v>276864</v>
      </c>
      <c r="AG5" s="10"/>
      <c r="AI5" s="10">
        <f>MAX(C5:AG5)-B5</f>
        <v>7306</v>
      </c>
    </row>
    <row r="6" spans="1:40" s="19" customFormat="1" x14ac:dyDescent="0.25">
      <c r="B6" s="24">
        <v>227883</v>
      </c>
      <c r="C6" s="24">
        <v>228022</v>
      </c>
      <c r="D6" s="24">
        <v>228220</v>
      </c>
      <c r="E6" s="10">
        <v>228414</v>
      </c>
      <c r="F6" s="24">
        <v>228567</v>
      </c>
      <c r="G6" s="24">
        <v>228820</v>
      </c>
      <c r="H6" s="24">
        <v>229121</v>
      </c>
      <c r="I6" s="24">
        <v>229401</v>
      </c>
      <c r="J6" s="24">
        <v>229636</v>
      </c>
      <c r="K6" s="24">
        <v>229794</v>
      </c>
      <c r="L6" s="24">
        <v>229928</v>
      </c>
      <c r="M6" s="24">
        <v>230133</v>
      </c>
      <c r="N6" s="24">
        <v>230441</v>
      </c>
      <c r="O6" s="24">
        <v>230633</v>
      </c>
      <c r="P6" s="24">
        <v>230889</v>
      </c>
      <c r="Q6" s="24">
        <v>231107</v>
      </c>
      <c r="R6" s="24">
        <v>231258</v>
      </c>
      <c r="S6" s="24">
        <v>231555</v>
      </c>
      <c r="T6" s="24">
        <v>231868</v>
      </c>
      <c r="U6" s="24">
        <v>232183</v>
      </c>
      <c r="V6" s="24">
        <v>232492</v>
      </c>
      <c r="W6" s="24">
        <v>232805</v>
      </c>
      <c r="X6" s="24">
        <v>233102</v>
      </c>
      <c r="Y6" s="24">
        <v>233277</v>
      </c>
      <c r="Z6" s="24">
        <v>233603</v>
      </c>
      <c r="AA6" s="24">
        <v>233912</v>
      </c>
      <c r="AB6" s="24">
        <v>234058</v>
      </c>
      <c r="AC6" s="24">
        <v>234392</v>
      </c>
      <c r="AD6" s="24">
        <v>234696</v>
      </c>
      <c r="AE6" s="24">
        <v>234953</v>
      </c>
      <c r="AF6" s="24">
        <v>235189</v>
      </c>
      <c r="AG6" s="24"/>
      <c r="AI6" s="10"/>
      <c r="AJ6" s="20"/>
    </row>
    <row r="7" spans="1:40" x14ac:dyDescent="0.25">
      <c r="A7" s="11" t="s">
        <v>27</v>
      </c>
      <c r="B7" s="10">
        <f>'Mar18'!AG7</f>
        <v>231030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237207</v>
      </c>
      <c r="AI7" s="10">
        <f>MAX(C7:AG7)-B7</f>
        <v>6177</v>
      </c>
      <c r="AJ7" s="16"/>
    </row>
    <row r="8" spans="1:40" x14ac:dyDescent="0.25">
      <c r="A8" s="18" t="s">
        <v>37</v>
      </c>
      <c r="B8" s="10">
        <f>'Mar18'!AG8</f>
        <v>38528</v>
      </c>
      <c r="O8" s="10"/>
      <c r="AE8" s="10"/>
      <c r="AF8" s="10"/>
      <c r="AG8" s="10">
        <f>AI57</f>
        <v>39657</v>
      </c>
      <c r="AI8" s="10">
        <f>MAX(C8:AG8)-B8</f>
        <v>1129</v>
      </c>
    </row>
    <row r="9" spans="1:40" x14ac:dyDescent="0.25">
      <c r="AI9" s="10">
        <f>SUM(AI7:AI8)</f>
        <v>7306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35.9</v>
      </c>
      <c r="C54" s="12">
        <v>41.6</v>
      </c>
      <c r="D54" s="12">
        <v>55.4</v>
      </c>
      <c r="E54" s="12">
        <v>56.7</v>
      </c>
      <c r="F54" s="12">
        <v>41.4</v>
      </c>
      <c r="G54" s="12">
        <v>75.8</v>
      </c>
      <c r="H54" s="12">
        <v>89.1</v>
      </c>
      <c r="I54" s="12">
        <v>80.599999999999994</v>
      </c>
      <c r="J54" s="12">
        <v>66.8</v>
      </c>
      <c r="K54" s="12">
        <v>45</v>
      </c>
      <c r="L54" s="12">
        <v>40.200000000000003</v>
      </c>
      <c r="M54" s="12">
        <v>57.2</v>
      </c>
      <c r="N54" s="12">
        <v>90.3</v>
      </c>
      <c r="O54" s="12">
        <v>53.6</v>
      </c>
      <c r="P54" s="12">
        <v>73.400000000000006</v>
      </c>
      <c r="Q54" s="12">
        <v>63.9</v>
      </c>
      <c r="R54" s="12">
        <v>44.6</v>
      </c>
      <c r="S54" s="12">
        <v>86.2</v>
      </c>
      <c r="T54" s="12">
        <v>92.2</v>
      </c>
      <c r="U54" s="12">
        <v>92</v>
      </c>
      <c r="V54" s="12">
        <v>91.3</v>
      </c>
      <c r="W54" s="12">
        <v>92.4</v>
      </c>
      <c r="X54" s="12">
        <v>85.7</v>
      </c>
      <c r="Y54" s="12">
        <v>49.5</v>
      </c>
      <c r="Z54" s="12">
        <v>95.2</v>
      </c>
      <c r="AA54" s="12">
        <v>90.4</v>
      </c>
      <c r="AB54" s="12">
        <v>42.5</v>
      </c>
      <c r="AC54" s="12">
        <v>98.4</v>
      </c>
      <c r="AD54" s="12">
        <v>87.7</v>
      </c>
      <c r="AE54" s="12">
        <v>72.3</v>
      </c>
      <c r="AF54" s="12">
        <v>67.2</v>
      </c>
      <c r="AG54" s="12"/>
      <c r="AH54" s="12"/>
      <c r="AI54" s="10">
        <v>39661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35</v>
      </c>
      <c r="C55" s="12">
        <v>40.4</v>
      </c>
      <c r="D55" s="12">
        <v>54.6</v>
      </c>
      <c r="E55" s="12">
        <v>55.6</v>
      </c>
      <c r="F55" s="12">
        <v>41</v>
      </c>
      <c r="G55" s="12">
        <v>73.599999999999994</v>
      </c>
      <c r="H55" s="12">
        <v>86.7</v>
      </c>
      <c r="I55" s="12">
        <v>80</v>
      </c>
      <c r="J55" s="12">
        <v>66.099999999999994</v>
      </c>
      <c r="K55" s="12">
        <v>44.3</v>
      </c>
      <c r="L55" s="12">
        <v>36.700000000000003</v>
      </c>
      <c r="M55" s="12">
        <v>56.5</v>
      </c>
      <c r="N55" s="12">
        <v>89</v>
      </c>
      <c r="O55" s="12">
        <v>52.8</v>
      </c>
      <c r="P55" s="12">
        <v>72</v>
      </c>
      <c r="Q55" s="12">
        <v>62.3</v>
      </c>
      <c r="R55" s="12">
        <v>43.6</v>
      </c>
      <c r="S55" s="12">
        <v>84.5</v>
      </c>
      <c r="T55" s="12">
        <v>90.1</v>
      </c>
      <c r="U55" s="12">
        <v>89.9</v>
      </c>
      <c r="V55" s="12">
        <v>88.9</v>
      </c>
      <c r="W55" s="12">
        <v>90.1</v>
      </c>
      <c r="X55" s="12">
        <v>84.4</v>
      </c>
      <c r="Y55" s="12">
        <v>48.7</v>
      </c>
      <c r="Z55" s="12">
        <v>93.6</v>
      </c>
      <c r="AA55" s="12">
        <v>89</v>
      </c>
      <c r="AB55" s="12">
        <v>41.5</v>
      </c>
      <c r="AC55" s="12">
        <v>96.4</v>
      </c>
      <c r="AD55" s="12">
        <v>86.9</v>
      </c>
      <c r="AE55" s="12">
        <v>71.7</v>
      </c>
      <c r="AF55" s="12">
        <v>66.099999999999994</v>
      </c>
      <c r="AG55" s="12"/>
      <c r="AH55" s="12"/>
      <c r="AI55" s="10">
        <v>80089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34.4</v>
      </c>
      <c r="C56" s="12">
        <v>38.299999999999997</v>
      </c>
      <c r="D56" s="12">
        <v>53.5</v>
      </c>
      <c r="E56" s="12">
        <v>53.4</v>
      </c>
      <c r="F56" s="12">
        <v>41.2</v>
      </c>
      <c r="G56" s="12">
        <v>68.7</v>
      </c>
      <c r="H56" s="12">
        <v>80.400000000000006</v>
      </c>
      <c r="I56" s="12">
        <v>75.8</v>
      </c>
      <c r="J56" s="12">
        <v>64.5</v>
      </c>
      <c r="K56" s="12">
        <v>43.8</v>
      </c>
      <c r="L56" s="12">
        <v>34.700000000000003</v>
      </c>
      <c r="M56" s="12">
        <v>56.2</v>
      </c>
      <c r="N56" s="12">
        <v>83.1</v>
      </c>
      <c r="O56" s="12">
        <v>52.3</v>
      </c>
      <c r="P56" s="12">
        <v>69.599999999999994</v>
      </c>
      <c r="Q56" s="12">
        <v>58.6</v>
      </c>
      <c r="R56" s="12">
        <v>42.5</v>
      </c>
      <c r="S56" s="12">
        <v>79.099999999999994</v>
      </c>
      <c r="T56" s="12">
        <v>83.7</v>
      </c>
      <c r="U56" s="12">
        <v>83.5</v>
      </c>
      <c r="V56" s="12">
        <v>82.6</v>
      </c>
      <c r="W56" s="12">
        <v>83.7</v>
      </c>
      <c r="X56" s="12">
        <v>79.400000000000006</v>
      </c>
      <c r="Y56" s="12">
        <v>48.7</v>
      </c>
      <c r="Z56" s="12">
        <v>87.2</v>
      </c>
      <c r="AA56" s="12">
        <v>83.4</v>
      </c>
      <c r="AB56" s="12">
        <v>40.4</v>
      </c>
      <c r="AC56" s="12">
        <v>89.7</v>
      </c>
      <c r="AD56" s="12">
        <v>83.8</v>
      </c>
      <c r="AE56" s="12">
        <v>70.599999999999994</v>
      </c>
      <c r="AF56" s="12">
        <v>64.2</v>
      </c>
      <c r="AG56" s="12"/>
      <c r="AH56" s="12"/>
      <c r="AI56" s="10">
        <v>75782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17.2</v>
      </c>
      <c r="C57" s="12">
        <v>18.8</v>
      </c>
      <c r="D57" s="12">
        <v>33.299999999999997</v>
      </c>
      <c r="E57" s="12">
        <v>28.9</v>
      </c>
      <c r="F57" s="12">
        <v>28.9</v>
      </c>
      <c r="G57" s="12">
        <v>34</v>
      </c>
      <c r="H57" s="12">
        <v>45.9</v>
      </c>
      <c r="I57" s="12">
        <v>43</v>
      </c>
      <c r="J57" s="12">
        <v>37.299999999999997</v>
      </c>
      <c r="K57" s="12">
        <v>24.8</v>
      </c>
      <c r="L57" s="12">
        <v>21.2</v>
      </c>
      <c r="M57" s="12">
        <v>36.200000000000003</v>
      </c>
      <c r="N57" s="12">
        <v>46</v>
      </c>
      <c r="O57" s="12">
        <v>33.1</v>
      </c>
      <c r="P57" s="12">
        <v>40.4</v>
      </c>
      <c r="Q57" s="12">
        <v>32.1</v>
      </c>
      <c r="R57" s="12">
        <v>21.2</v>
      </c>
      <c r="S57" s="12">
        <v>46.1</v>
      </c>
      <c r="T57" s="12">
        <v>48</v>
      </c>
      <c r="U57" s="12">
        <v>47.7</v>
      </c>
      <c r="V57" s="12">
        <v>46.7</v>
      </c>
      <c r="W57" s="12">
        <v>47.3</v>
      </c>
      <c r="X57" s="12">
        <v>45.4</v>
      </c>
      <c r="Y57" s="12">
        <v>29.2</v>
      </c>
      <c r="Z57" s="12">
        <v>48.8</v>
      </c>
      <c r="AA57" s="12">
        <v>47.6</v>
      </c>
      <c r="AB57" s="12">
        <v>19.8</v>
      </c>
      <c r="AC57" s="12">
        <v>50.5</v>
      </c>
      <c r="AD57" s="12">
        <v>44.9</v>
      </c>
      <c r="AE57" s="12">
        <v>42.4</v>
      </c>
      <c r="AF57" s="12">
        <v>37.6</v>
      </c>
      <c r="AG57" s="12"/>
      <c r="AH57" s="12"/>
      <c r="AI57" s="10">
        <v>39657</v>
      </c>
      <c r="AJ57" s="12"/>
      <c r="AK57" s="12"/>
      <c r="AL57" s="12"/>
      <c r="AM57" s="12"/>
      <c r="AN57" s="12"/>
      <c r="AO57" s="12"/>
    </row>
    <row r="58" spans="1:41" x14ac:dyDescent="0.25">
      <c r="L58" s="12"/>
      <c r="AK58" s="12"/>
    </row>
  </sheetData>
  <phoneticPr fontId="21" type="noConversion"/>
  <conditionalFormatting sqref="B4:S4 AG4">
    <cfRule type="cellIs" dxfId="4400" priority="40" stopIfTrue="1" operator="greaterThan">
      <formula>300</formula>
    </cfRule>
    <cfRule type="cellIs" dxfId="4399" priority="41" stopIfTrue="1" operator="between">
      <formula>150</formula>
      <formula>250</formula>
    </cfRule>
    <cfRule type="cellIs" dxfId="4398" priority="42" stopIfTrue="1" operator="between">
      <formula>250</formula>
      <formula>300</formula>
    </cfRule>
  </conditionalFormatting>
  <conditionalFormatting sqref="T4">
    <cfRule type="cellIs" dxfId="4397" priority="37" stopIfTrue="1" operator="greaterThan">
      <formula>300</formula>
    </cfRule>
    <cfRule type="cellIs" dxfId="4396" priority="38" stopIfTrue="1" operator="between">
      <formula>150</formula>
      <formula>250</formula>
    </cfRule>
    <cfRule type="cellIs" dxfId="4395" priority="39" stopIfTrue="1" operator="between">
      <formula>250</formula>
      <formula>300</formula>
    </cfRule>
  </conditionalFormatting>
  <conditionalFormatting sqref="U4">
    <cfRule type="cellIs" dxfId="4394" priority="34" stopIfTrue="1" operator="greaterThan">
      <formula>300</formula>
    </cfRule>
    <cfRule type="cellIs" dxfId="4393" priority="35" stopIfTrue="1" operator="between">
      <formula>150</formula>
      <formula>250</formula>
    </cfRule>
    <cfRule type="cellIs" dxfId="4392" priority="36" stopIfTrue="1" operator="between">
      <formula>250</formula>
      <formula>300</formula>
    </cfRule>
  </conditionalFormatting>
  <conditionalFormatting sqref="V4">
    <cfRule type="cellIs" dxfId="4391" priority="31" stopIfTrue="1" operator="greaterThan">
      <formula>300</formula>
    </cfRule>
    <cfRule type="cellIs" dxfId="4390" priority="32" stopIfTrue="1" operator="between">
      <formula>150</formula>
      <formula>250</formula>
    </cfRule>
    <cfRule type="cellIs" dxfId="4389" priority="33" stopIfTrue="1" operator="between">
      <formula>250</formula>
      <formula>300</formula>
    </cfRule>
  </conditionalFormatting>
  <conditionalFormatting sqref="W4">
    <cfRule type="cellIs" dxfId="4388" priority="28" stopIfTrue="1" operator="greaterThan">
      <formula>300</formula>
    </cfRule>
    <cfRule type="cellIs" dxfId="4387" priority="29" stopIfTrue="1" operator="between">
      <formula>150</formula>
      <formula>250</formula>
    </cfRule>
    <cfRule type="cellIs" dxfId="4386" priority="30" stopIfTrue="1" operator="between">
      <formula>250</formula>
      <formula>300</formula>
    </cfRule>
  </conditionalFormatting>
  <conditionalFormatting sqref="X4">
    <cfRule type="cellIs" dxfId="4385" priority="25" stopIfTrue="1" operator="greaterThan">
      <formula>300</formula>
    </cfRule>
    <cfRule type="cellIs" dxfId="4384" priority="26" stopIfTrue="1" operator="between">
      <formula>150</formula>
      <formula>250</formula>
    </cfRule>
    <cfRule type="cellIs" dxfId="4383" priority="27" stopIfTrue="1" operator="between">
      <formula>250</formula>
      <formula>300</formula>
    </cfRule>
  </conditionalFormatting>
  <conditionalFormatting sqref="Y4">
    <cfRule type="cellIs" dxfId="4382" priority="22" stopIfTrue="1" operator="greaterThan">
      <formula>300</formula>
    </cfRule>
    <cfRule type="cellIs" dxfId="4381" priority="23" stopIfTrue="1" operator="between">
      <formula>150</formula>
      <formula>250</formula>
    </cfRule>
    <cfRule type="cellIs" dxfId="4380" priority="24" stopIfTrue="1" operator="between">
      <formula>250</formula>
      <formula>300</formula>
    </cfRule>
  </conditionalFormatting>
  <conditionalFormatting sqref="Z4">
    <cfRule type="cellIs" dxfId="4379" priority="19" stopIfTrue="1" operator="greaterThan">
      <formula>300</formula>
    </cfRule>
    <cfRule type="cellIs" dxfId="4378" priority="20" stopIfTrue="1" operator="between">
      <formula>150</formula>
      <formula>250</formula>
    </cfRule>
    <cfRule type="cellIs" dxfId="4377" priority="21" stopIfTrue="1" operator="between">
      <formula>250</formula>
      <formula>300</formula>
    </cfRule>
  </conditionalFormatting>
  <conditionalFormatting sqref="AA4">
    <cfRule type="cellIs" dxfId="4376" priority="16" stopIfTrue="1" operator="greaterThan">
      <formula>300</formula>
    </cfRule>
    <cfRule type="cellIs" dxfId="4375" priority="17" stopIfTrue="1" operator="between">
      <formula>150</formula>
      <formula>250</formula>
    </cfRule>
    <cfRule type="cellIs" dxfId="4374" priority="18" stopIfTrue="1" operator="between">
      <formula>250</formula>
      <formula>300</formula>
    </cfRule>
  </conditionalFormatting>
  <conditionalFormatting sqref="AB4">
    <cfRule type="cellIs" dxfId="4373" priority="13" stopIfTrue="1" operator="greaterThan">
      <formula>300</formula>
    </cfRule>
    <cfRule type="cellIs" dxfId="4372" priority="14" stopIfTrue="1" operator="between">
      <formula>150</formula>
      <formula>250</formula>
    </cfRule>
    <cfRule type="cellIs" dxfId="4371" priority="15" stopIfTrue="1" operator="between">
      <formula>250</formula>
      <formula>300</formula>
    </cfRule>
  </conditionalFormatting>
  <conditionalFormatting sqref="AC4">
    <cfRule type="cellIs" dxfId="4370" priority="10" stopIfTrue="1" operator="greaterThan">
      <formula>300</formula>
    </cfRule>
    <cfRule type="cellIs" dxfId="4369" priority="11" stopIfTrue="1" operator="between">
      <formula>150</formula>
      <formula>250</formula>
    </cfRule>
    <cfRule type="cellIs" dxfId="4368" priority="12" stopIfTrue="1" operator="between">
      <formula>250</formula>
      <formula>300</formula>
    </cfRule>
  </conditionalFormatting>
  <conditionalFormatting sqref="AD4">
    <cfRule type="cellIs" dxfId="4367" priority="7" stopIfTrue="1" operator="greaterThan">
      <formula>300</formula>
    </cfRule>
    <cfRule type="cellIs" dxfId="4366" priority="8" stopIfTrue="1" operator="between">
      <formula>150</formula>
      <formula>250</formula>
    </cfRule>
    <cfRule type="cellIs" dxfId="4365" priority="9" stopIfTrue="1" operator="between">
      <formula>250</formula>
      <formula>300</formula>
    </cfRule>
  </conditionalFormatting>
  <conditionalFormatting sqref="AE4">
    <cfRule type="cellIs" dxfId="4364" priority="4" stopIfTrue="1" operator="greaterThan">
      <formula>300</formula>
    </cfRule>
    <cfRule type="cellIs" dxfId="4363" priority="5" stopIfTrue="1" operator="between">
      <formula>150</formula>
      <formula>250</formula>
    </cfRule>
    <cfRule type="cellIs" dxfId="4362" priority="6" stopIfTrue="1" operator="between">
      <formula>250</formula>
      <formula>300</formula>
    </cfRule>
  </conditionalFormatting>
  <conditionalFormatting sqref="AF4">
    <cfRule type="cellIs" dxfId="4361" priority="1" stopIfTrue="1" operator="greaterThan">
      <formula>300</formula>
    </cfRule>
    <cfRule type="cellIs" dxfId="4360" priority="2" stopIfTrue="1" operator="between">
      <formula>150</formula>
      <formula>250</formula>
    </cfRule>
    <cfRule type="cellIs" dxfId="4359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54" sqref="AG54:AG5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53</v>
      </c>
      <c r="C3" s="12">
        <v>52.6</v>
      </c>
      <c r="D3" s="12">
        <v>53</v>
      </c>
      <c r="E3" s="12">
        <v>15.1</v>
      </c>
      <c r="F3" s="12">
        <v>47.4</v>
      </c>
      <c r="G3" s="12">
        <v>51.2</v>
      </c>
      <c r="H3" s="12">
        <v>43.2</v>
      </c>
      <c r="I3" s="12">
        <v>47</v>
      </c>
      <c r="J3" s="12">
        <v>51.6</v>
      </c>
      <c r="K3" s="12">
        <v>52.2</v>
      </c>
      <c r="L3" s="12">
        <v>16.8</v>
      </c>
      <c r="M3" s="12">
        <v>47.7</v>
      </c>
      <c r="N3" s="12">
        <v>48.8</v>
      </c>
      <c r="O3" s="12">
        <v>6.9</v>
      </c>
      <c r="P3" s="12">
        <v>53</v>
      </c>
      <c r="Q3" s="12">
        <v>53</v>
      </c>
      <c r="R3" s="12">
        <v>53</v>
      </c>
      <c r="S3" s="12">
        <v>53</v>
      </c>
      <c r="T3" s="12">
        <v>50</v>
      </c>
      <c r="U3" s="12">
        <v>52.5</v>
      </c>
      <c r="V3" s="12">
        <v>53</v>
      </c>
      <c r="W3" s="12">
        <v>53</v>
      </c>
      <c r="X3" s="12">
        <v>52.7</v>
      </c>
      <c r="Y3" s="12">
        <v>53</v>
      </c>
      <c r="Z3" s="12">
        <v>38</v>
      </c>
      <c r="AA3" s="12">
        <v>52.2</v>
      </c>
      <c r="AB3" s="12">
        <v>51.7</v>
      </c>
      <c r="AC3" s="12">
        <v>52.6</v>
      </c>
      <c r="AD3" s="12">
        <v>53</v>
      </c>
      <c r="AE3" s="12">
        <v>53</v>
      </c>
      <c r="AF3" s="12">
        <v>52.6</v>
      </c>
      <c r="AG3" s="12">
        <v>52.9</v>
      </c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235.1</v>
      </c>
      <c r="C4" s="28">
        <f t="shared" si="0"/>
        <v>202.7</v>
      </c>
      <c r="D4" s="28">
        <f t="shared" si="0"/>
        <v>140.39999999999998</v>
      </c>
      <c r="E4" s="28">
        <f t="shared" si="0"/>
        <v>62.099999999999994</v>
      </c>
      <c r="F4" s="28">
        <f t="shared" si="0"/>
        <v>118.2</v>
      </c>
      <c r="G4" s="28">
        <f t="shared" si="0"/>
        <v>305.59999999999997</v>
      </c>
      <c r="H4" s="28">
        <f t="shared" ref="H4:N4" si="1">SUM(H54:H57)</f>
        <v>332.50000000000006</v>
      </c>
      <c r="I4" s="28">
        <f t="shared" si="1"/>
        <v>268.5</v>
      </c>
      <c r="J4" s="28">
        <f t="shared" si="1"/>
        <v>318.3</v>
      </c>
      <c r="K4" s="28">
        <f t="shared" si="1"/>
        <v>277.10000000000002</v>
      </c>
      <c r="L4" s="28">
        <f t="shared" si="1"/>
        <v>62.2</v>
      </c>
      <c r="M4" s="28">
        <f t="shared" si="1"/>
        <v>344.29999999999995</v>
      </c>
      <c r="N4" s="28">
        <f t="shared" si="1"/>
        <v>301.39999999999998</v>
      </c>
      <c r="O4" s="28">
        <f t="shared" ref="O4:T4" si="2">SUM(O54:O57)</f>
        <v>46.5</v>
      </c>
      <c r="P4" s="28">
        <f t="shared" si="2"/>
        <v>179.79999999999998</v>
      </c>
      <c r="Q4" s="28">
        <f t="shared" si="2"/>
        <v>140.19999999999999</v>
      </c>
      <c r="R4" s="28">
        <f t="shared" si="2"/>
        <v>152.4</v>
      </c>
      <c r="S4" s="28">
        <f t="shared" si="2"/>
        <v>202.4</v>
      </c>
      <c r="T4" s="28">
        <f t="shared" si="2"/>
        <v>359</v>
      </c>
      <c r="U4" s="28">
        <f t="shared" ref="U4:Z4" si="3">SUM(U54:U57)</f>
        <v>229.2</v>
      </c>
      <c r="V4" s="28">
        <f t="shared" si="3"/>
        <v>252.2</v>
      </c>
      <c r="W4" s="28">
        <f t="shared" si="3"/>
        <v>319.79999999999995</v>
      </c>
      <c r="X4" s="28">
        <f t="shared" si="3"/>
        <v>275.20000000000005</v>
      </c>
      <c r="Y4" s="28">
        <f t="shared" si="3"/>
        <v>255.7</v>
      </c>
      <c r="Z4" s="28">
        <f t="shared" si="3"/>
        <v>288.3</v>
      </c>
      <c r="AA4" s="28">
        <f t="shared" ref="AA4:AF4" si="4">SUM(AA54:AA57)</f>
        <v>350.29999999999995</v>
      </c>
      <c r="AB4" s="28">
        <f t="shared" si="4"/>
        <v>272.8</v>
      </c>
      <c r="AC4" s="28">
        <f t="shared" si="4"/>
        <v>255.60000000000002</v>
      </c>
      <c r="AD4" s="28">
        <f t="shared" si="4"/>
        <v>295</v>
      </c>
      <c r="AE4" s="28">
        <f t="shared" si="4"/>
        <v>225.9</v>
      </c>
      <c r="AF4" s="28">
        <f t="shared" si="4"/>
        <v>282.5</v>
      </c>
      <c r="AG4" s="28">
        <f>SUM(AG54:AG57)</f>
        <v>244.29999999999998</v>
      </c>
      <c r="AI4" s="9">
        <f>SUM(C4:AG4)</f>
        <v>7360.4000000000005</v>
      </c>
      <c r="AJ4" s="14">
        <f>AVERAGE(C4:AG4)</f>
        <v>237.43225806451613</v>
      </c>
      <c r="AK4" s="15"/>
    </row>
    <row r="5" spans="1:40" x14ac:dyDescent="0.25">
      <c r="A5" s="11" t="s">
        <v>29</v>
      </c>
      <c r="B5" s="10">
        <f t="shared" ref="B5:H5" si="5">$B53+B6</f>
        <v>276864</v>
      </c>
      <c r="C5" s="10">
        <f t="shared" si="5"/>
        <v>277066</v>
      </c>
      <c r="D5" s="10">
        <f t="shared" si="5"/>
        <v>277207</v>
      </c>
      <c r="E5" s="10">
        <f t="shared" si="5"/>
        <v>277270</v>
      </c>
      <c r="F5" s="10">
        <f t="shared" si="5"/>
        <v>277387</v>
      </c>
      <c r="G5" s="10">
        <f t="shared" si="5"/>
        <v>277694</v>
      </c>
      <c r="H5" s="10">
        <f t="shared" si="5"/>
        <v>278025</v>
      </c>
      <c r="I5" s="10">
        <f t="shared" ref="I5:O5" si="6">$B53+I6</f>
        <v>278294</v>
      </c>
      <c r="J5" s="10">
        <f t="shared" si="6"/>
        <v>278613</v>
      </c>
      <c r="K5" s="10">
        <f t="shared" si="6"/>
        <v>278890</v>
      </c>
      <c r="L5" s="10">
        <f t="shared" si="6"/>
        <v>278953</v>
      </c>
      <c r="M5" s="10">
        <f t="shared" si="6"/>
        <v>279297</v>
      </c>
      <c r="N5" s="10">
        <f t="shared" si="6"/>
        <v>279600</v>
      </c>
      <c r="O5" s="10">
        <f t="shared" si="6"/>
        <v>279647</v>
      </c>
      <c r="P5" s="10">
        <f t="shared" ref="P5:V5" si="7">$B53+P6</f>
        <v>279826</v>
      </c>
      <c r="Q5" s="10">
        <f t="shared" si="7"/>
        <v>279967</v>
      </c>
      <c r="R5" s="10">
        <f t="shared" si="7"/>
        <v>280119</v>
      </c>
      <c r="S5" s="10">
        <f t="shared" si="7"/>
        <v>280323</v>
      </c>
      <c r="T5" s="10">
        <f t="shared" si="7"/>
        <v>280682</v>
      </c>
      <c r="U5" s="10">
        <f t="shared" si="7"/>
        <v>280910</v>
      </c>
      <c r="V5" s="10">
        <f t="shared" si="7"/>
        <v>281163</v>
      </c>
      <c r="W5" s="10">
        <f t="shared" ref="W5:AC5" si="8">$B53+W6</f>
        <v>281483</v>
      </c>
      <c r="X5" s="10">
        <f t="shared" si="8"/>
        <v>281758</v>
      </c>
      <c r="Y5" s="10">
        <f t="shared" si="8"/>
        <v>282014</v>
      </c>
      <c r="Z5" s="10">
        <f t="shared" si="8"/>
        <v>41675</v>
      </c>
      <c r="AA5" s="10">
        <f t="shared" si="8"/>
        <v>282656</v>
      </c>
      <c r="AB5" s="10">
        <f t="shared" si="8"/>
        <v>282927</v>
      </c>
      <c r="AC5" s="10">
        <f t="shared" si="8"/>
        <v>283182</v>
      </c>
      <c r="AD5" s="10">
        <f>$B53+AD6</f>
        <v>283477</v>
      </c>
      <c r="AE5" s="10">
        <f>$B53+AE6</f>
        <v>283704</v>
      </c>
      <c r="AF5" s="10">
        <f>$B53+AF6</f>
        <v>283987</v>
      </c>
      <c r="AG5" s="10">
        <f>$B53+AG6</f>
        <v>284232</v>
      </c>
      <c r="AI5" s="10">
        <f>MAX(C5:AG5)-B5</f>
        <v>7368</v>
      </c>
    </row>
    <row r="6" spans="1:40" s="19" customFormat="1" x14ac:dyDescent="0.25">
      <c r="B6" s="24">
        <v>235189</v>
      </c>
      <c r="C6" s="24">
        <v>235391</v>
      </c>
      <c r="D6" s="24">
        <v>235532</v>
      </c>
      <c r="E6" s="10">
        <v>235595</v>
      </c>
      <c r="F6" s="24">
        <v>235712</v>
      </c>
      <c r="G6" s="24">
        <v>236019</v>
      </c>
      <c r="H6" s="24">
        <v>236350</v>
      </c>
      <c r="I6" s="24">
        <v>236619</v>
      </c>
      <c r="J6" s="24">
        <v>236938</v>
      </c>
      <c r="K6" s="24">
        <v>237215</v>
      </c>
      <c r="L6" s="24">
        <v>237278</v>
      </c>
      <c r="M6" s="24">
        <v>237622</v>
      </c>
      <c r="N6" s="24">
        <v>237925</v>
      </c>
      <c r="O6" s="24">
        <v>237972</v>
      </c>
      <c r="P6" s="24">
        <v>238151</v>
      </c>
      <c r="Q6" s="24">
        <v>238292</v>
      </c>
      <c r="R6" s="24">
        <v>238444</v>
      </c>
      <c r="S6" s="24">
        <v>238648</v>
      </c>
      <c r="T6" s="24">
        <v>239007</v>
      </c>
      <c r="U6" s="24">
        <v>239235</v>
      </c>
      <c r="V6" s="24">
        <v>239488</v>
      </c>
      <c r="W6" s="24">
        <v>239808</v>
      </c>
      <c r="X6" s="24">
        <v>240083</v>
      </c>
      <c r="Y6" s="24">
        <v>240339</v>
      </c>
      <c r="Z6" s="24"/>
      <c r="AA6" s="24">
        <v>240981</v>
      </c>
      <c r="AB6" s="24">
        <v>241252</v>
      </c>
      <c r="AC6" s="24">
        <v>241507</v>
      </c>
      <c r="AD6" s="24">
        <v>241802</v>
      </c>
      <c r="AE6" s="24">
        <v>242029</v>
      </c>
      <c r="AF6" s="24">
        <v>242312</v>
      </c>
      <c r="AG6" s="24">
        <v>242557</v>
      </c>
      <c r="AI6" s="10"/>
      <c r="AJ6" s="20"/>
    </row>
    <row r="7" spans="1:40" x14ac:dyDescent="0.25">
      <c r="A7" s="11" t="s">
        <v>27</v>
      </c>
      <c r="B7" s="10">
        <f>'Apr18'!AG7</f>
        <v>237207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243475</v>
      </c>
      <c r="AI7" s="10">
        <f>MAX(C7:AG7)-B7</f>
        <v>6268</v>
      </c>
      <c r="AJ7" s="16"/>
    </row>
    <row r="8" spans="1:40" x14ac:dyDescent="0.25">
      <c r="A8" s="18" t="s">
        <v>37</v>
      </c>
      <c r="B8" s="10">
        <f>'Apr18'!AG8</f>
        <v>39657</v>
      </c>
      <c r="O8" s="10"/>
      <c r="AE8" s="10"/>
      <c r="AF8" s="10"/>
      <c r="AG8" s="10">
        <f>AI57</f>
        <v>40757</v>
      </c>
      <c r="AI8" s="10">
        <f>MAX(C8:AG8)-B8</f>
        <v>1100</v>
      </c>
    </row>
    <row r="9" spans="1:40" x14ac:dyDescent="0.25">
      <c r="AI9" s="10">
        <f>SUM(AI7:AI8)</f>
        <v>7368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67.2</v>
      </c>
      <c r="C54" s="12">
        <v>59.2</v>
      </c>
      <c r="D54" s="12">
        <v>40.799999999999997</v>
      </c>
      <c r="E54" s="12">
        <v>17.899999999999999</v>
      </c>
      <c r="F54" s="12">
        <v>34.5</v>
      </c>
      <c r="G54" s="12">
        <v>91.4</v>
      </c>
      <c r="H54" s="12">
        <v>97.5</v>
      </c>
      <c r="I54" s="12">
        <v>75</v>
      </c>
      <c r="J54" s="12">
        <v>92.8</v>
      </c>
      <c r="K54" s="12">
        <v>81.2</v>
      </c>
      <c r="L54" s="12">
        <v>18.3</v>
      </c>
      <c r="M54" s="12">
        <v>99.4</v>
      </c>
      <c r="N54" s="12">
        <v>85.2</v>
      </c>
      <c r="O54" s="12">
        <v>13.5</v>
      </c>
      <c r="P54" s="12">
        <v>52.2</v>
      </c>
      <c r="Q54" s="12">
        <v>41.5</v>
      </c>
      <c r="R54" s="12">
        <v>44.7</v>
      </c>
      <c r="S54" s="12">
        <v>58.9</v>
      </c>
      <c r="T54" s="12">
        <v>105</v>
      </c>
      <c r="U54" s="12">
        <v>63.9</v>
      </c>
      <c r="V54" s="12">
        <v>70.599999999999994</v>
      </c>
      <c r="W54" s="12">
        <v>93.2</v>
      </c>
      <c r="X54" s="12">
        <v>77.400000000000006</v>
      </c>
      <c r="Y54" s="12">
        <v>74.7</v>
      </c>
      <c r="Z54" s="12">
        <v>86.3</v>
      </c>
      <c r="AA54" s="12">
        <v>103.7</v>
      </c>
      <c r="AB54" s="12">
        <v>76.900000000000006</v>
      </c>
      <c r="AC54" s="12">
        <v>76.2</v>
      </c>
      <c r="AD54" s="12">
        <v>84.8</v>
      </c>
      <c r="AE54" s="12">
        <v>68.400000000000006</v>
      </c>
      <c r="AF54" s="12">
        <v>80.5</v>
      </c>
      <c r="AG54" s="12">
        <v>69.400000000000006</v>
      </c>
      <c r="AH54" s="12"/>
      <c r="AI54" s="10">
        <v>41798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66.099999999999994</v>
      </c>
      <c r="C55" s="12">
        <v>58.2</v>
      </c>
      <c r="D55" s="12">
        <v>40</v>
      </c>
      <c r="E55" s="12">
        <v>17.5</v>
      </c>
      <c r="F55" s="12">
        <v>33.799999999999997</v>
      </c>
      <c r="G55" s="12">
        <v>89.5</v>
      </c>
      <c r="H55" s="12">
        <v>95.3</v>
      </c>
      <c r="I55" s="12">
        <v>74.7</v>
      </c>
      <c r="J55" s="12">
        <v>90.7</v>
      </c>
      <c r="K55" s="12">
        <v>78.400000000000006</v>
      </c>
      <c r="L55" s="12">
        <v>17.7</v>
      </c>
      <c r="M55" s="12">
        <v>98.5</v>
      </c>
      <c r="N55" s="12">
        <v>84</v>
      </c>
      <c r="O55" s="12">
        <v>13.2</v>
      </c>
      <c r="P55" s="12">
        <v>51.3</v>
      </c>
      <c r="Q55" s="12">
        <v>40.6</v>
      </c>
      <c r="R55" s="12">
        <v>43.7</v>
      </c>
      <c r="S55" s="12">
        <v>57.2</v>
      </c>
      <c r="T55" s="12">
        <v>102.9</v>
      </c>
      <c r="U55" s="12">
        <v>63.4</v>
      </c>
      <c r="V55" s="12">
        <v>69.900000000000006</v>
      </c>
      <c r="W55" s="12">
        <v>92.2</v>
      </c>
      <c r="X55" s="12">
        <v>76.900000000000006</v>
      </c>
      <c r="Y55" s="12">
        <v>74</v>
      </c>
      <c r="Z55" s="12">
        <v>83</v>
      </c>
      <c r="AA55" s="12">
        <v>101.5</v>
      </c>
      <c r="AB55" s="12">
        <v>76.2</v>
      </c>
      <c r="AC55" s="12">
        <v>74.900000000000006</v>
      </c>
      <c r="AD55" s="12">
        <v>83.8</v>
      </c>
      <c r="AE55" s="12">
        <v>65.900000000000006</v>
      </c>
      <c r="AF55" s="12">
        <v>79.900000000000006</v>
      </c>
      <c r="AG55" s="12">
        <v>68.7</v>
      </c>
      <c r="AH55" s="12"/>
      <c r="AI55" s="10">
        <v>82189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64.2</v>
      </c>
      <c r="C56" s="12">
        <v>57.1</v>
      </c>
      <c r="D56" s="12">
        <v>39.4</v>
      </c>
      <c r="E56" s="12">
        <v>17.399999999999999</v>
      </c>
      <c r="F56" s="12">
        <v>33.200000000000003</v>
      </c>
      <c r="G56" s="12">
        <v>84.3</v>
      </c>
      <c r="H56" s="12">
        <v>90.4</v>
      </c>
      <c r="I56" s="12">
        <v>74.8</v>
      </c>
      <c r="J56" s="12">
        <v>85.2</v>
      </c>
      <c r="K56" s="12">
        <v>74.3</v>
      </c>
      <c r="L56" s="12">
        <v>17.399999999999999</v>
      </c>
      <c r="M56" s="12">
        <v>94</v>
      </c>
      <c r="N56" s="12">
        <v>83.9</v>
      </c>
      <c r="O56" s="12">
        <v>13</v>
      </c>
      <c r="P56" s="12">
        <v>50.6</v>
      </c>
      <c r="Q56" s="12">
        <v>39</v>
      </c>
      <c r="R56" s="12">
        <v>42.5</v>
      </c>
      <c r="S56" s="12">
        <v>55.5</v>
      </c>
      <c r="T56" s="12">
        <v>97.7</v>
      </c>
      <c r="U56" s="12">
        <v>63.8</v>
      </c>
      <c r="V56" s="12">
        <v>70</v>
      </c>
      <c r="W56" s="12">
        <v>88.5</v>
      </c>
      <c r="X56" s="12">
        <v>76.3</v>
      </c>
      <c r="Y56" s="12">
        <v>72.5</v>
      </c>
      <c r="Z56" s="12">
        <f>77377-77204-94.6</f>
        <v>78.400000000000006</v>
      </c>
      <c r="AA56" s="12">
        <v>94.6</v>
      </c>
      <c r="AB56" s="12">
        <v>75.599999999999994</v>
      </c>
      <c r="AC56" s="12">
        <v>70.7</v>
      </c>
      <c r="AD56" s="12">
        <v>82.4</v>
      </c>
      <c r="AE56" s="12">
        <v>61.6</v>
      </c>
      <c r="AF56">
        <v>76.8</v>
      </c>
      <c r="AG56" s="12">
        <v>68.099999999999994</v>
      </c>
      <c r="AH56" s="12"/>
      <c r="AI56" s="10">
        <v>77813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37.6</v>
      </c>
      <c r="C57" s="12">
        <v>28.2</v>
      </c>
      <c r="D57" s="12">
        <v>20.2</v>
      </c>
      <c r="E57" s="12">
        <v>9.3000000000000007</v>
      </c>
      <c r="F57" s="12">
        <v>16.7</v>
      </c>
      <c r="G57" s="12">
        <v>40.4</v>
      </c>
      <c r="H57" s="12">
        <v>49.3</v>
      </c>
      <c r="I57" s="12">
        <v>44</v>
      </c>
      <c r="J57" s="12">
        <v>49.6</v>
      </c>
      <c r="K57" s="12">
        <v>43.2</v>
      </c>
      <c r="L57" s="12">
        <v>8.8000000000000007</v>
      </c>
      <c r="M57" s="12">
        <v>52.4</v>
      </c>
      <c r="N57" s="12">
        <v>48.3</v>
      </c>
      <c r="O57" s="12">
        <v>6.8</v>
      </c>
      <c r="P57" s="12">
        <v>25.7</v>
      </c>
      <c r="Q57" s="12">
        <v>19.100000000000001</v>
      </c>
      <c r="R57" s="12">
        <v>21.5</v>
      </c>
      <c r="S57" s="12">
        <v>30.8</v>
      </c>
      <c r="T57" s="12">
        <v>53.4</v>
      </c>
      <c r="U57" s="12">
        <v>38.1</v>
      </c>
      <c r="V57" s="12">
        <v>41.7</v>
      </c>
      <c r="W57" s="12">
        <v>45.9</v>
      </c>
      <c r="X57" s="12">
        <v>44.6</v>
      </c>
      <c r="Y57" s="12">
        <v>34.5</v>
      </c>
      <c r="Z57" s="12">
        <v>40.6</v>
      </c>
      <c r="AA57" s="12">
        <f>91.1-Z57</f>
        <v>50.499999999999993</v>
      </c>
      <c r="AB57" s="12">
        <f>135.2-SUM(Z57:AA57)</f>
        <v>44.099999999999994</v>
      </c>
      <c r="AC57" s="12">
        <f>AC58-SUM($Z57:AB57)</f>
        <v>33.800000000000011</v>
      </c>
      <c r="AD57" s="12">
        <f>AD58-SUM($Z57:AC57)</f>
        <v>44</v>
      </c>
      <c r="AE57" s="12">
        <f>AE58-SUM($Z57:AD57)</f>
        <v>30</v>
      </c>
      <c r="AF57" s="12">
        <f>AF58-SUM($Z57:AE57)</f>
        <v>45.300000000000011</v>
      </c>
      <c r="AG57" s="12">
        <f>AG58-SUM($Z57:AF57)</f>
        <v>38.099999999999966</v>
      </c>
      <c r="AH57" s="12"/>
      <c r="AI57" s="10">
        <v>40757</v>
      </c>
      <c r="AJ57" s="12"/>
      <c r="AK57" s="12"/>
      <c r="AL57" s="12"/>
      <c r="AM57" s="12"/>
      <c r="AN57" s="12"/>
      <c r="AO57" s="12"/>
    </row>
    <row r="58" spans="1:41" x14ac:dyDescent="0.25">
      <c r="L58" s="12"/>
      <c r="AC58" s="12">
        <v>169</v>
      </c>
      <c r="AD58" s="12">
        <v>213</v>
      </c>
      <c r="AE58" s="12">
        <v>243</v>
      </c>
      <c r="AF58" s="12">
        <v>288.3</v>
      </c>
      <c r="AG58" s="12">
        <v>326.39999999999998</v>
      </c>
      <c r="AK58" s="12"/>
    </row>
  </sheetData>
  <conditionalFormatting sqref="C4">
    <cfRule type="cellIs" dxfId="4358" priority="133" stopIfTrue="1" operator="greaterThan">
      <formula>300</formula>
    </cfRule>
    <cfRule type="cellIs" dxfId="4357" priority="134" stopIfTrue="1" operator="between">
      <formula>150</formula>
      <formula>250</formula>
    </cfRule>
    <cfRule type="cellIs" dxfId="4356" priority="135" stopIfTrue="1" operator="between">
      <formula>250</formula>
      <formula>300</formula>
    </cfRule>
  </conditionalFormatting>
  <conditionalFormatting sqref="B4">
    <cfRule type="cellIs" dxfId="4355" priority="91" stopIfTrue="1" operator="greaterThan">
      <formula>300</formula>
    </cfRule>
    <cfRule type="cellIs" dxfId="4354" priority="92" stopIfTrue="1" operator="between">
      <formula>150</formula>
      <formula>250</formula>
    </cfRule>
    <cfRule type="cellIs" dxfId="4353" priority="93" stopIfTrue="1" operator="between">
      <formula>250</formula>
      <formula>300</formula>
    </cfRule>
  </conditionalFormatting>
  <conditionalFormatting sqref="D4">
    <cfRule type="cellIs" dxfId="4352" priority="88" stopIfTrue="1" operator="greaterThan">
      <formula>300</formula>
    </cfRule>
    <cfRule type="cellIs" dxfId="4351" priority="89" stopIfTrue="1" operator="between">
      <formula>150</formula>
      <formula>250</formula>
    </cfRule>
    <cfRule type="cellIs" dxfId="4350" priority="90" stopIfTrue="1" operator="between">
      <formula>250</formula>
      <formula>300</formula>
    </cfRule>
  </conditionalFormatting>
  <conditionalFormatting sqref="E4">
    <cfRule type="cellIs" dxfId="4349" priority="85" stopIfTrue="1" operator="greaterThan">
      <formula>300</formula>
    </cfRule>
    <cfRule type="cellIs" dxfId="4348" priority="86" stopIfTrue="1" operator="between">
      <formula>150</formula>
      <formula>250</formula>
    </cfRule>
    <cfRule type="cellIs" dxfId="4347" priority="87" stopIfTrue="1" operator="between">
      <formula>250</formula>
      <formula>300</formula>
    </cfRule>
  </conditionalFormatting>
  <conditionalFormatting sqref="F4">
    <cfRule type="cellIs" dxfId="4346" priority="82" stopIfTrue="1" operator="greaterThan">
      <formula>300</formula>
    </cfRule>
    <cfRule type="cellIs" dxfId="4345" priority="83" stopIfTrue="1" operator="between">
      <formula>150</formula>
      <formula>250</formula>
    </cfRule>
    <cfRule type="cellIs" dxfId="4344" priority="84" stopIfTrue="1" operator="between">
      <formula>250</formula>
      <formula>300</formula>
    </cfRule>
  </conditionalFormatting>
  <conditionalFormatting sqref="G4">
    <cfRule type="cellIs" dxfId="4343" priority="79" stopIfTrue="1" operator="greaterThan">
      <formula>300</formula>
    </cfRule>
    <cfRule type="cellIs" dxfId="4342" priority="80" stopIfTrue="1" operator="between">
      <formula>150</formula>
      <formula>250</formula>
    </cfRule>
    <cfRule type="cellIs" dxfId="4341" priority="81" stopIfTrue="1" operator="between">
      <formula>250</formula>
      <formula>300</formula>
    </cfRule>
  </conditionalFormatting>
  <conditionalFormatting sqref="H4">
    <cfRule type="cellIs" dxfId="4340" priority="76" stopIfTrue="1" operator="greaterThan">
      <formula>300</formula>
    </cfRule>
    <cfRule type="cellIs" dxfId="4339" priority="77" stopIfTrue="1" operator="between">
      <formula>150</formula>
      <formula>250</formula>
    </cfRule>
    <cfRule type="cellIs" dxfId="4338" priority="78" stopIfTrue="1" operator="between">
      <formula>250</formula>
      <formula>300</formula>
    </cfRule>
  </conditionalFormatting>
  <conditionalFormatting sqref="I4">
    <cfRule type="cellIs" dxfId="4337" priority="73" stopIfTrue="1" operator="greaterThan">
      <formula>300</formula>
    </cfRule>
    <cfRule type="cellIs" dxfId="4336" priority="74" stopIfTrue="1" operator="between">
      <formula>150</formula>
      <formula>250</formula>
    </cfRule>
    <cfRule type="cellIs" dxfId="4335" priority="75" stopIfTrue="1" operator="between">
      <formula>250</formula>
      <formula>300</formula>
    </cfRule>
  </conditionalFormatting>
  <conditionalFormatting sqref="J4">
    <cfRule type="cellIs" dxfId="4334" priority="70" stopIfTrue="1" operator="greaterThan">
      <formula>300</formula>
    </cfRule>
    <cfRule type="cellIs" dxfId="4333" priority="71" stopIfTrue="1" operator="between">
      <formula>150</formula>
      <formula>250</formula>
    </cfRule>
    <cfRule type="cellIs" dxfId="4332" priority="72" stopIfTrue="1" operator="between">
      <formula>250</formula>
      <formula>300</formula>
    </cfRule>
  </conditionalFormatting>
  <conditionalFormatting sqref="K4">
    <cfRule type="cellIs" dxfId="4331" priority="67" stopIfTrue="1" operator="greaterThan">
      <formula>300</formula>
    </cfRule>
    <cfRule type="cellIs" dxfId="4330" priority="68" stopIfTrue="1" operator="between">
      <formula>150</formula>
      <formula>250</formula>
    </cfRule>
    <cfRule type="cellIs" dxfId="4329" priority="69" stopIfTrue="1" operator="between">
      <formula>250</formula>
      <formula>300</formula>
    </cfRule>
  </conditionalFormatting>
  <conditionalFormatting sqref="L4">
    <cfRule type="cellIs" dxfId="4328" priority="64" stopIfTrue="1" operator="greaterThan">
      <formula>300</formula>
    </cfRule>
    <cfRule type="cellIs" dxfId="4327" priority="65" stopIfTrue="1" operator="between">
      <formula>150</formula>
      <formula>250</formula>
    </cfRule>
    <cfRule type="cellIs" dxfId="4326" priority="66" stopIfTrue="1" operator="between">
      <formula>250</formula>
      <formula>300</formula>
    </cfRule>
  </conditionalFormatting>
  <conditionalFormatting sqref="M4">
    <cfRule type="cellIs" dxfId="4325" priority="61" stopIfTrue="1" operator="greaterThan">
      <formula>300</formula>
    </cfRule>
    <cfRule type="cellIs" dxfId="4324" priority="62" stopIfTrue="1" operator="between">
      <formula>150</formula>
      <formula>250</formula>
    </cfRule>
    <cfRule type="cellIs" dxfId="4323" priority="63" stopIfTrue="1" operator="between">
      <formula>250</formula>
      <formula>300</formula>
    </cfRule>
  </conditionalFormatting>
  <conditionalFormatting sqref="N4">
    <cfRule type="cellIs" dxfId="4322" priority="58" stopIfTrue="1" operator="greaterThan">
      <formula>300</formula>
    </cfRule>
    <cfRule type="cellIs" dxfId="4321" priority="59" stopIfTrue="1" operator="between">
      <formula>150</formula>
      <formula>250</formula>
    </cfRule>
    <cfRule type="cellIs" dxfId="4320" priority="60" stopIfTrue="1" operator="between">
      <formula>250</formula>
      <formula>300</formula>
    </cfRule>
  </conditionalFormatting>
  <conditionalFormatting sqref="O4">
    <cfRule type="cellIs" dxfId="4319" priority="55" stopIfTrue="1" operator="greaterThan">
      <formula>300</formula>
    </cfRule>
    <cfRule type="cellIs" dxfId="4318" priority="56" stopIfTrue="1" operator="between">
      <formula>150</formula>
      <formula>250</formula>
    </cfRule>
    <cfRule type="cellIs" dxfId="4317" priority="57" stopIfTrue="1" operator="between">
      <formula>250</formula>
      <formula>300</formula>
    </cfRule>
  </conditionalFormatting>
  <conditionalFormatting sqref="P4">
    <cfRule type="cellIs" dxfId="4316" priority="52" stopIfTrue="1" operator="greaterThan">
      <formula>300</formula>
    </cfRule>
    <cfRule type="cellIs" dxfId="4315" priority="53" stopIfTrue="1" operator="between">
      <formula>150</formula>
      <formula>250</formula>
    </cfRule>
    <cfRule type="cellIs" dxfId="4314" priority="54" stopIfTrue="1" operator="between">
      <formula>250</formula>
      <formula>300</formula>
    </cfRule>
  </conditionalFormatting>
  <conditionalFormatting sqref="Q4">
    <cfRule type="cellIs" dxfId="4313" priority="49" stopIfTrue="1" operator="greaterThan">
      <formula>300</formula>
    </cfRule>
    <cfRule type="cellIs" dxfId="4312" priority="50" stopIfTrue="1" operator="between">
      <formula>150</formula>
      <formula>250</formula>
    </cfRule>
    <cfRule type="cellIs" dxfId="4311" priority="51" stopIfTrue="1" operator="between">
      <formula>250</formula>
      <formula>300</formula>
    </cfRule>
  </conditionalFormatting>
  <conditionalFormatting sqref="R4">
    <cfRule type="cellIs" dxfId="4310" priority="46" stopIfTrue="1" operator="greaterThan">
      <formula>300</formula>
    </cfRule>
    <cfRule type="cellIs" dxfId="4309" priority="47" stopIfTrue="1" operator="between">
      <formula>150</formula>
      <formula>250</formula>
    </cfRule>
    <cfRule type="cellIs" dxfId="4308" priority="48" stopIfTrue="1" operator="between">
      <formula>250</formula>
      <formula>300</formula>
    </cfRule>
  </conditionalFormatting>
  <conditionalFormatting sqref="S4">
    <cfRule type="cellIs" dxfId="4307" priority="43" stopIfTrue="1" operator="greaterThan">
      <formula>300</formula>
    </cfRule>
    <cfRule type="cellIs" dxfId="4306" priority="44" stopIfTrue="1" operator="between">
      <formula>150</formula>
      <formula>250</formula>
    </cfRule>
    <cfRule type="cellIs" dxfId="4305" priority="45" stopIfTrue="1" operator="between">
      <formula>250</formula>
      <formula>300</formula>
    </cfRule>
  </conditionalFormatting>
  <conditionalFormatting sqref="T4">
    <cfRule type="cellIs" dxfId="4304" priority="40" stopIfTrue="1" operator="greaterThan">
      <formula>300</formula>
    </cfRule>
    <cfRule type="cellIs" dxfId="4303" priority="41" stopIfTrue="1" operator="between">
      <formula>150</formula>
      <formula>250</formula>
    </cfRule>
    <cfRule type="cellIs" dxfId="4302" priority="42" stopIfTrue="1" operator="between">
      <formula>250</formula>
      <formula>300</formula>
    </cfRule>
  </conditionalFormatting>
  <conditionalFormatting sqref="U4">
    <cfRule type="cellIs" dxfId="4301" priority="37" stopIfTrue="1" operator="greaterThan">
      <formula>300</formula>
    </cfRule>
    <cfRule type="cellIs" dxfId="4300" priority="38" stopIfTrue="1" operator="between">
      <formula>150</formula>
      <formula>250</formula>
    </cfRule>
    <cfRule type="cellIs" dxfId="4299" priority="39" stopIfTrue="1" operator="between">
      <formula>250</formula>
      <formula>300</formula>
    </cfRule>
  </conditionalFormatting>
  <conditionalFormatting sqref="V4">
    <cfRule type="cellIs" dxfId="4298" priority="34" stopIfTrue="1" operator="greaterThan">
      <formula>300</formula>
    </cfRule>
    <cfRule type="cellIs" dxfId="4297" priority="35" stopIfTrue="1" operator="between">
      <formula>150</formula>
      <formula>250</formula>
    </cfRule>
    <cfRule type="cellIs" dxfId="4296" priority="36" stopIfTrue="1" operator="between">
      <formula>250</formula>
      <formula>300</formula>
    </cfRule>
  </conditionalFormatting>
  <conditionalFormatting sqref="W4">
    <cfRule type="cellIs" dxfId="4295" priority="31" stopIfTrue="1" operator="greaterThan">
      <formula>300</formula>
    </cfRule>
    <cfRule type="cellIs" dxfId="4294" priority="32" stopIfTrue="1" operator="between">
      <formula>150</formula>
      <formula>250</formula>
    </cfRule>
    <cfRule type="cellIs" dxfId="4293" priority="33" stopIfTrue="1" operator="between">
      <formula>250</formula>
      <formula>300</formula>
    </cfRule>
  </conditionalFormatting>
  <conditionalFormatting sqref="X4">
    <cfRule type="cellIs" dxfId="4292" priority="28" stopIfTrue="1" operator="greaterThan">
      <formula>300</formula>
    </cfRule>
    <cfRule type="cellIs" dxfId="4291" priority="29" stopIfTrue="1" operator="between">
      <formula>150</formula>
      <formula>250</formula>
    </cfRule>
    <cfRule type="cellIs" dxfId="4290" priority="30" stopIfTrue="1" operator="between">
      <formula>250</formula>
      <formula>300</formula>
    </cfRule>
  </conditionalFormatting>
  <conditionalFormatting sqref="Y4">
    <cfRule type="cellIs" dxfId="4289" priority="25" stopIfTrue="1" operator="greaterThan">
      <formula>300</formula>
    </cfRule>
    <cfRule type="cellIs" dxfId="4288" priority="26" stopIfTrue="1" operator="between">
      <formula>150</formula>
      <formula>250</formula>
    </cfRule>
    <cfRule type="cellIs" dxfId="4287" priority="27" stopIfTrue="1" operator="between">
      <formula>250</formula>
      <formula>300</formula>
    </cfRule>
  </conditionalFormatting>
  <conditionalFormatting sqref="Z4">
    <cfRule type="cellIs" dxfId="4286" priority="22" stopIfTrue="1" operator="greaterThan">
      <formula>300</formula>
    </cfRule>
    <cfRule type="cellIs" dxfId="4285" priority="23" stopIfTrue="1" operator="between">
      <formula>150</formula>
      <formula>250</formula>
    </cfRule>
    <cfRule type="cellIs" dxfId="4284" priority="24" stopIfTrue="1" operator="between">
      <formula>250</formula>
      <formula>300</formula>
    </cfRule>
  </conditionalFormatting>
  <conditionalFormatting sqref="AA4">
    <cfRule type="cellIs" dxfId="4283" priority="19" stopIfTrue="1" operator="greaterThan">
      <formula>300</formula>
    </cfRule>
    <cfRule type="cellIs" dxfId="4282" priority="20" stopIfTrue="1" operator="between">
      <formula>150</formula>
      <formula>250</formula>
    </cfRule>
    <cfRule type="cellIs" dxfId="4281" priority="21" stopIfTrue="1" operator="between">
      <formula>250</formula>
      <formula>300</formula>
    </cfRule>
  </conditionalFormatting>
  <conditionalFormatting sqref="AB4">
    <cfRule type="cellIs" dxfId="4280" priority="16" stopIfTrue="1" operator="greaterThan">
      <formula>300</formula>
    </cfRule>
    <cfRule type="cellIs" dxfId="4279" priority="17" stopIfTrue="1" operator="between">
      <formula>150</formula>
      <formula>250</formula>
    </cfRule>
    <cfRule type="cellIs" dxfId="4278" priority="18" stopIfTrue="1" operator="between">
      <formula>250</formula>
      <formula>300</formula>
    </cfRule>
  </conditionalFormatting>
  <conditionalFormatting sqref="AC4">
    <cfRule type="cellIs" dxfId="4277" priority="13" stopIfTrue="1" operator="greaterThan">
      <formula>300</formula>
    </cfRule>
    <cfRule type="cellIs" dxfId="4276" priority="14" stopIfTrue="1" operator="between">
      <formula>150</formula>
      <formula>250</formula>
    </cfRule>
    <cfRule type="cellIs" dxfId="4275" priority="15" stopIfTrue="1" operator="between">
      <formula>250</formula>
      <formula>300</formula>
    </cfRule>
  </conditionalFormatting>
  <conditionalFormatting sqref="AD4">
    <cfRule type="cellIs" dxfId="4274" priority="10" stopIfTrue="1" operator="greaterThan">
      <formula>300</formula>
    </cfRule>
    <cfRule type="cellIs" dxfId="4273" priority="11" stopIfTrue="1" operator="between">
      <formula>150</formula>
      <formula>250</formula>
    </cfRule>
    <cfRule type="cellIs" dxfId="4272" priority="12" stopIfTrue="1" operator="between">
      <formula>250</formula>
      <formula>300</formula>
    </cfRule>
  </conditionalFormatting>
  <conditionalFormatting sqref="AE4">
    <cfRule type="cellIs" dxfId="4271" priority="7" stopIfTrue="1" operator="greaterThan">
      <formula>300</formula>
    </cfRule>
    <cfRule type="cellIs" dxfId="4270" priority="8" stopIfTrue="1" operator="between">
      <formula>150</formula>
      <formula>250</formula>
    </cfRule>
    <cfRule type="cellIs" dxfId="4269" priority="9" stopIfTrue="1" operator="between">
      <formula>250</formula>
      <formula>300</formula>
    </cfRule>
  </conditionalFormatting>
  <conditionalFormatting sqref="AF4">
    <cfRule type="cellIs" dxfId="4268" priority="4" stopIfTrue="1" operator="greaterThan">
      <formula>300</formula>
    </cfRule>
    <cfRule type="cellIs" dxfId="4267" priority="5" stopIfTrue="1" operator="between">
      <formula>150</formula>
      <formula>250</formula>
    </cfRule>
    <cfRule type="cellIs" dxfId="4266" priority="6" stopIfTrue="1" operator="between">
      <formula>250</formula>
      <formula>300</formula>
    </cfRule>
  </conditionalFormatting>
  <conditionalFormatting sqref="AG4">
    <cfRule type="cellIs" dxfId="4265" priority="1" stopIfTrue="1" operator="greaterThan">
      <formula>300</formula>
    </cfRule>
    <cfRule type="cellIs" dxfId="4264" priority="2" stopIfTrue="1" operator="between">
      <formula>150</formula>
      <formula>250</formula>
    </cfRule>
    <cfRule type="cellIs" dxfId="4263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52.9</v>
      </c>
      <c r="C3" s="12">
        <v>53</v>
      </c>
      <c r="D3" s="12">
        <v>48.5</v>
      </c>
      <c r="E3" s="12">
        <v>47.2</v>
      </c>
      <c r="F3" s="12">
        <v>49.1</v>
      </c>
      <c r="G3" s="12">
        <v>52.9</v>
      </c>
      <c r="H3" s="12">
        <v>53</v>
      </c>
      <c r="I3" s="12">
        <v>52.9</v>
      </c>
      <c r="J3" s="12">
        <v>49.2</v>
      </c>
      <c r="K3" s="12">
        <v>53</v>
      </c>
      <c r="L3" s="12">
        <v>52.7</v>
      </c>
      <c r="M3" s="12">
        <v>51.9</v>
      </c>
      <c r="N3" s="12">
        <v>52.7</v>
      </c>
      <c r="O3" s="12">
        <v>18.100000000000001</v>
      </c>
      <c r="P3" s="12">
        <v>53</v>
      </c>
      <c r="Q3" s="12">
        <v>53</v>
      </c>
      <c r="R3" s="12">
        <v>47.8</v>
      </c>
      <c r="S3" s="12">
        <v>53</v>
      </c>
      <c r="T3" s="12">
        <v>52.7</v>
      </c>
      <c r="U3" s="12">
        <v>45.1</v>
      </c>
      <c r="V3" s="12">
        <v>42.8</v>
      </c>
      <c r="W3" s="12">
        <v>52.2</v>
      </c>
      <c r="X3" s="12">
        <v>47.3</v>
      </c>
      <c r="Y3" s="12">
        <v>46</v>
      </c>
      <c r="Z3" s="12">
        <v>53</v>
      </c>
      <c r="AA3" s="12">
        <v>50.1</v>
      </c>
      <c r="AB3" s="12">
        <v>44.7</v>
      </c>
      <c r="AC3" s="12">
        <v>52.9</v>
      </c>
      <c r="AD3" s="12">
        <v>52.9</v>
      </c>
      <c r="AE3" s="12">
        <v>50.3</v>
      </c>
      <c r="AF3" s="12">
        <v>42.9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244.29999999999998</v>
      </c>
      <c r="C4" s="28">
        <f t="shared" si="0"/>
        <v>238.70000000000002</v>
      </c>
      <c r="D4" s="28">
        <f t="shared" si="0"/>
        <v>358.8</v>
      </c>
      <c r="E4" s="28">
        <f t="shared" si="0"/>
        <v>286.10000000000002</v>
      </c>
      <c r="F4" s="28">
        <f t="shared" si="0"/>
        <v>207.10000000000002</v>
      </c>
      <c r="G4" s="28">
        <f t="shared" si="0"/>
        <v>318.7</v>
      </c>
      <c r="H4" s="28">
        <f t="shared" ref="H4:M4" si="1">SUM(H54:H57)</f>
        <v>250.50000000000006</v>
      </c>
      <c r="I4" s="28">
        <f t="shared" si="1"/>
        <v>303.69999999999993</v>
      </c>
      <c r="J4" s="28">
        <f t="shared" si="1"/>
        <v>154.29999999999998</v>
      </c>
      <c r="K4" s="28">
        <f t="shared" si="1"/>
        <v>288.60000000000002</v>
      </c>
      <c r="L4" s="28">
        <f t="shared" si="1"/>
        <v>249.89999999999998</v>
      </c>
      <c r="M4" s="28">
        <f t="shared" si="1"/>
        <v>188.9</v>
      </c>
      <c r="N4" s="28">
        <f t="shared" ref="N4:S4" si="2">SUM(N54:N57)</f>
        <v>125.79999999999998</v>
      </c>
      <c r="O4" s="28">
        <f t="shared" si="2"/>
        <v>96.399999999999991</v>
      </c>
      <c r="P4" s="28">
        <f t="shared" si="2"/>
        <v>355.20000000000005</v>
      </c>
      <c r="Q4" s="28">
        <f t="shared" si="2"/>
        <v>354.1</v>
      </c>
      <c r="R4" s="28">
        <f t="shared" si="2"/>
        <v>351.09999999999997</v>
      </c>
      <c r="S4" s="28">
        <f t="shared" si="2"/>
        <v>248.2</v>
      </c>
      <c r="T4" s="28">
        <f t="shared" ref="T4:Y4" si="3">SUM(T54:T57)</f>
        <v>346.8</v>
      </c>
      <c r="U4" s="28">
        <f t="shared" si="3"/>
        <v>367.5</v>
      </c>
      <c r="V4" s="28">
        <f t="shared" si="3"/>
        <v>357.1</v>
      </c>
      <c r="W4" s="28">
        <f t="shared" si="3"/>
        <v>337.5</v>
      </c>
      <c r="X4" s="28">
        <f t="shared" si="3"/>
        <v>385.90000000000003</v>
      </c>
      <c r="Y4" s="28">
        <f t="shared" si="3"/>
        <v>380.8</v>
      </c>
      <c r="Z4" s="28">
        <f t="shared" ref="Z4:AE4" si="4">SUM(Z54:Z57)</f>
        <v>304.8</v>
      </c>
      <c r="AA4" s="28">
        <f t="shared" si="4"/>
        <v>373.40000000000003</v>
      </c>
      <c r="AB4" s="28">
        <f t="shared" si="4"/>
        <v>371.9</v>
      </c>
      <c r="AC4" s="28">
        <f t="shared" si="4"/>
        <v>352.59999999999997</v>
      </c>
      <c r="AD4" s="28">
        <f t="shared" si="4"/>
        <v>353.09999999999997</v>
      </c>
      <c r="AE4" s="28">
        <f t="shared" si="4"/>
        <v>357.20000000000005</v>
      </c>
      <c r="AF4" s="28">
        <f>SUM(AF54:AF57)</f>
        <v>350.3</v>
      </c>
      <c r="AG4" s="28"/>
      <c r="AI4" s="9">
        <f>SUM(C4:AG4)</f>
        <v>9015</v>
      </c>
      <c r="AJ4" s="14">
        <f>AVERAGE(C4:AG4)</f>
        <v>300.5</v>
      </c>
      <c r="AK4" s="15"/>
    </row>
    <row r="5" spans="1:40" x14ac:dyDescent="0.25">
      <c r="A5" s="11" t="s">
        <v>29</v>
      </c>
      <c r="B5" s="10">
        <f t="shared" ref="B5:H5" si="5">$B53+B6</f>
        <v>284232</v>
      </c>
      <c r="C5" s="10">
        <f t="shared" si="5"/>
        <v>284469</v>
      </c>
      <c r="D5" s="10">
        <f t="shared" si="5"/>
        <v>284830</v>
      </c>
      <c r="E5" s="10">
        <f t="shared" si="5"/>
        <v>285115</v>
      </c>
      <c r="F5" s="10">
        <f t="shared" si="5"/>
        <v>285323</v>
      </c>
      <c r="G5" s="10">
        <f t="shared" si="5"/>
        <v>285642</v>
      </c>
      <c r="H5" s="10">
        <f t="shared" si="5"/>
        <v>285893</v>
      </c>
      <c r="I5" s="10">
        <f t="shared" ref="I5:O5" si="6">$B53+I6</f>
        <v>286197</v>
      </c>
      <c r="J5" s="10">
        <f t="shared" si="6"/>
        <v>286351</v>
      </c>
      <c r="K5" s="10">
        <f t="shared" si="6"/>
        <v>286639</v>
      </c>
      <c r="L5" s="10">
        <f t="shared" si="6"/>
        <v>286890</v>
      </c>
      <c r="M5" s="10">
        <f t="shared" si="6"/>
        <v>287078</v>
      </c>
      <c r="N5" s="10">
        <f t="shared" si="6"/>
        <v>287205</v>
      </c>
      <c r="O5" s="10">
        <f t="shared" si="6"/>
        <v>287302</v>
      </c>
      <c r="P5" s="10">
        <f t="shared" ref="P5:V5" si="7">$B53+P6</f>
        <v>287657</v>
      </c>
      <c r="Q5" s="10">
        <f t="shared" si="7"/>
        <v>288011</v>
      </c>
      <c r="R5" s="10">
        <f t="shared" si="7"/>
        <v>288363</v>
      </c>
      <c r="S5" s="10">
        <f t="shared" si="7"/>
        <v>288612</v>
      </c>
      <c r="T5" s="10">
        <f t="shared" si="7"/>
        <v>288959</v>
      </c>
      <c r="U5" s="10">
        <f t="shared" si="7"/>
        <v>289328</v>
      </c>
      <c r="V5" s="10">
        <f t="shared" si="7"/>
        <v>289685</v>
      </c>
      <c r="W5" s="10">
        <f t="shared" ref="W5:AC5" si="8">$B53+W6</f>
        <v>290024</v>
      </c>
      <c r="X5" s="10">
        <f t="shared" si="8"/>
        <v>290410</v>
      </c>
      <c r="Y5" s="10">
        <f t="shared" si="8"/>
        <v>290791</v>
      </c>
      <c r="Z5" s="10">
        <f t="shared" si="8"/>
        <v>291097</v>
      </c>
      <c r="AA5" s="10">
        <f t="shared" si="8"/>
        <v>291471</v>
      </c>
      <c r="AB5" s="10">
        <f t="shared" si="8"/>
        <v>291843</v>
      </c>
      <c r="AC5" s="10">
        <f t="shared" si="8"/>
        <v>292195</v>
      </c>
      <c r="AD5" s="10">
        <f>$B53+AD6</f>
        <v>292550</v>
      </c>
      <c r="AE5" s="10">
        <f>$B53+AE6</f>
        <v>292908</v>
      </c>
      <c r="AF5" s="10">
        <f>$B53+AF6</f>
        <v>293259</v>
      </c>
      <c r="AG5" s="10"/>
      <c r="AI5" s="10">
        <f>MAX(C5:AG5)-B5</f>
        <v>9027</v>
      </c>
    </row>
    <row r="6" spans="1:40" s="19" customFormat="1" x14ac:dyDescent="0.25">
      <c r="B6" s="24">
        <v>242557</v>
      </c>
      <c r="C6" s="24">
        <v>242794</v>
      </c>
      <c r="D6" s="24">
        <v>243155</v>
      </c>
      <c r="E6" s="10">
        <v>243440</v>
      </c>
      <c r="F6" s="24">
        <v>243648</v>
      </c>
      <c r="G6" s="24">
        <v>243967</v>
      </c>
      <c r="H6" s="24">
        <v>244218</v>
      </c>
      <c r="I6" s="24">
        <v>244522</v>
      </c>
      <c r="J6" s="24">
        <v>244676</v>
      </c>
      <c r="K6" s="24">
        <v>244964</v>
      </c>
      <c r="L6" s="24">
        <v>245215</v>
      </c>
      <c r="M6" s="24">
        <v>245403</v>
      </c>
      <c r="N6" s="24">
        <v>245530</v>
      </c>
      <c r="O6" s="24">
        <v>245627</v>
      </c>
      <c r="P6" s="24">
        <v>245982</v>
      </c>
      <c r="Q6" s="24">
        <v>246336</v>
      </c>
      <c r="R6" s="24">
        <v>246688</v>
      </c>
      <c r="S6" s="24">
        <v>246937</v>
      </c>
      <c r="T6" s="24">
        <v>247284</v>
      </c>
      <c r="U6" s="24">
        <v>247653</v>
      </c>
      <c r="V6" s="24">
        <v>248010</v>
      </c>
      <c r="W6" s="24">
        <v>248349</v>
      </c>
      <c r="X6" s="24">
        <v>248735</v>
      </c>
      <c r="Y6" s="24">
        <v>249116</v>
      </c>
      <c r="Z6" s="24">
        <v>249422</v>
      </c>
      <c r="AA6" s="24">
        <v>249796</v>
      </c>
      <c r="AB6" s="24">
        <v>250168</v>
      </c>
      <c r="AC6" s="24">
        <v>250520</v>
      </c>
      <c r="AD6" s="24">
        <v>250875</v>
      </c>
      <c r="AE6" s="24">
        <v>251233</v>
      </c>
      <c r="AF6" s="24">
        <v>251584</v>
      </c>
      <c r="AG6" s="24"/>
      <c r="AI6" s="10"/>
      <c r="AJ6" s="20"/>
    </row>
    <row r="7" spans="1:40" x14ac:dyDescent="0.25">
      <c r="A7" s="11" t="s">
        <v>27</v>
      </c>
      <c r="B7" s="10">
        <f>'Mai18'!AG7</f>
        <v>243475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251188</v>
      </c>
      <c r="AI7" s="10">
        <f>MAX(C7:AG7)-B7</f>
        <v>7713</v>
      </c>
      <c r="AJ7" s="16"/>
    </row>
    <row r="8" spans="1:40" x14ac:dyDescent="0.25">
      <c r="A8" s="18" t="s">
        <v>37</v>
      </c>
      <c r="B8" s="10">
        <f>'Mai18'!AG8</f>
        <v>40757</v>
      </c>
      <c r="O8" s="10"/>
      <c r="AE8" s="10"/>
      <c r="AF8" s="10"/>
      <c r="AG8" s="10">
        <f>AI57</f>
        <v>42071</v>
      </c>
      <c r="AI8" s="10">
        <f>MAX(C8:AG8)-B8</f>
        <v>1314</v>
      </c>
    </row>
    <row r="9" spans="1:40" x14ac:dyDescent="0.25">
      <c r="AI9" s="10">
        <f>SUM(AI7:AI8)</f>
        <v>9027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69.400000000000006</v>
      </c>
      <c r="C54" s="12">
        <v>68.7</v>
      </c>
      <c r="D54" s="12">
        <v>105.2</v>
      </c>
      <c r="E54" s="12">
        <v>82.3</v>
      </c>
      <c r="F54" s="12">
        <v>59.2</v>
      </c>
      <c r="G54" s="12">
        <v>93.9</v>
      </c>
      <c r="H54" s="12">
        <v>71.7</v>
      </c>
      <c r="I54" s="12">
        <v>89.5</v>
      </c>
      <c r="J54" s="12">
        <v>45.9</v>
      </c>
      <c r="K54" s="12">
        <v>82.5</v>
      </c>
      <c r="L54" s="12">
        <v>73.8</v>
      </c>
      <c r="M54" s="12">
        <v>59</v>
      </c>
      <c r="N54" s="12">
        <v>36.9</v>
      </c>
      <c r="O54" s="12">
        <v>28.1</v>
      </c>
      <c r="P54" s="12">
        <v>105.2</v>
      </c>
      <c r="Q54" s="12">
        <v>104.6</v>
      </c>
      <c r="R54" s="12">
        <v>102.7</v>
      </c>
      <c r="S54" s="12">
        <v>71.5</v>
      </c>
      <c r="T54" s="12">
        <v>103.9</v>
      </c>
      <c r="U54" s="12">
        <v>107.9</v>
      </c>
      <c r="V54" s="12">
        <v>105</v>
      </c>
      <c r="W54" s="12">
        <v>97.2</v>
      </c>
      <c r="X54" s="12">
        <v>114.6</v>
      </c>
      <c r="Y54" s="12">
        <v>111.8</v>
      </c>
      <c r="Z54" s="12">
        <v>90.9</v>
      </c>
      <c r="AA54" s="12">
        <v>110.2</v>
      </c>
      <c r="AB54" s="12">
        <v>109.3</v>
      </c>
      <c r="AC54" s="12">
        <v>103.9</v>
      </c>
      <c r="AD54" s="12">
        <v>103.8</v>
      </c>
      <c r="AE54" s="12">
        <v>105.8</v>
      </c>
      <c r="AF54" s="12">
        <v>103.1</v>
      </c>
      <c r="AG54" s="12"/>
      <c r="AH54" s="12"/>
      <c r="AI54" s="10">
        <v>44450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68.7</v>
      </c>
      <c r="C55" s="12">
        <v>66.099999999999994</v>
      </c>
      <c r="D55" s="12">
        <v>102.7</v>
      </c>
      <c r="E55" s="12">
        <v>81.5</v>
      </c>
      <c r="F55" s="12">
        <v>58.4</v>
      </c>
      <c r="G55" s="12">
        <v>91.1</v>
      </c>
      <c r="H55" s="12">
        <v>70.599999999999994</v>
      </c>
      <c r="I55" s="12">
        <v>88.4</v>
      </c>
      <c r="J55" s="12">
        <v>44.6</v>
      </c>
      <c r="K55" s="12">
        <v>81.599999999999994</v>
      </c>
      <c r="L55" s="12">
        <v>71.3</v>
      </c>
      <c r="M55" s="12">
        <v>56.5</v>
      </c>
      <c r="N55" s="12">
        <v>35.799999999999997</v>
      </c>
      <c r="O55" s="12">
        <v>27.2</v>
      </c>
      <c r="P55" s="12">
        <v>101.7</v>
      </c>
      <c r="Q55" s="12">
        <v>100.9</v>
      </c>
      <c r="R55" s="12">
        <v>99.5</v>
      </c>
      <c r="S55" s="12">
        <v>70.2</v>
      </c>
      <c r="T55" s="12">
        <v>100.1</v>
      </c>
      <c r="U55" s="12">
        <v>104</v>
      </c>
      <c r="V55" s="12">
        <v>101.5</v>
      </c>
      <c r="W55" s="12">
        <v>95</v>
      </c>
      <c r="X55" s="12">
        <v>109.9</v>
      </c>
      <c r="Y55" s="12">
        <v>107.8</v>
      </c>
      <c r="Z55" s="12">
        <v>86.9</v>
      </c>
      <c r="AA55" s="12">
        <v>106.4</v>
      </c>
      <c r="AB55" s="12">
        <v>105.4</v>
      </c>
      <c r="AC55" s="12">
        <v>100.6</v>
      </c>
      <c r="AD55" s="12">
        <v>100</v>
      </c>
      <c r="AE55" s="12">
        <v>101.9</v>
      </c>
      <c r="AF55" s="12">
        <v>99.4</v>
      </c>
      <c r="AG55" s="12"/>
      <c r="AH55" s="12"/>
      <c r="AI55" s="10">
        <v>84759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68.099999999999994</v>
      </c>
      <c r="C56" s="12">
        <v>64.400000000000006</v>
      </c>
      <c r="D56" s="12">
        <v>97.4</v>
      </c>
      <c r="E56" s="12">
        <v>80.3</v>
      </c>
      <c r="F56" s="12">
        <v>57.7</v>
      </c>
      <c r="G56" s="12">
        <v>87.4</v>
      </c>
      <c r="H56" s="12">
        <v>70.5</v>
      </c>
      <c r="I56" s="12">
        <v>85.6</v>
      </c>
      <c r="J56" s="12">
        <v>42.4</v>
      </c>
      <c r="K56" s="12">
        <v>80.5</v>
      </c>
      <c r="L56" s="12">
        <v>66.8</v>
      </c>
      <c r="M56" s="12">
        <v>50.4</v>
      </c>
      <c r="N56" s="12">
        <v>35.5</v>
      </c>
      <c r="O56" s="12">
        <v>27</v>
      </c>
      <c r="P56" s="12">
        <v>97.7</v>
      </c>
      <c r="Q56" s="12">
        <v>97.6</v>
      </c>
      <c r="R56" s="12">
        <v>96.2</v>
      </c>
      <c r="S56" s="12">
        <v>70.2</v>
      </c>
      <c r="T56" s="12">
        <v>95.8</v>
      </c>
      <c r="U56" s="12">
        <v>101.5</v>
      </c>
      <c r="V56" s="12">
        <v>98.1</v>
      </c>
      <c r="W56" s="12">
        <v>93.5</v>
      </c>
      <c r="X56" s="12">
        <v>107.3</v>
      </c>
      <c r="Y56" s="12">
        <v>105.1</v>
      </c>
      <c r="Z56" s="12">
        <v>84</v>
      </c>
      <c r="AA56" s="12">
        <v>103.3</v>
      </c>
      <c r="AB56" s="12">
        <v>102.5</v>
      </c>
      <c r="AC56" s="12">
        <v>97.4</v>
      </c>
      <c r="AD56" s="12">
        <v>95.6</v>
      </c>
      <c r="AE56" s="12">
        <v>99.4</v>
      </c>
      <c r="AF56" s="12">
        <v>96.5</v>
      </c>
      <c r="AG56" s="12"/>
      <c r="AH56" s="12"/>
      <c r="AI56" s="10">
        <v>80304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38.099999999999966</v>
      </c>
      <c r="C57" s="12">
        <f t="shared" ref="C57:J57" si="9">C58-B58</f>
        <v>39.5</v>
      </c>
      <c r="D57" s="12">
        <f t="shared" si="9"/>
        <v>53.5</v>
      </c>
      <c r="E57" s="12">
        <f t="shared" si="9"/>
        <v>42</v>
      </c>
      <c r="F57" s="12">
        <f t="shared" si="9"/>
        <v>31.800000000000011</v>
      </c>
      <c r="G57" s="12">
        <f t="shared" si="9"/>
        <v>46.300000000000011</v>
      </c>
      <c r="H57" s="12">
        <f t="shared" si="9"/>
        <v>37.700000000000045</v>
      </c>
      <c r="I57" s="12">
        <f t="shared" si="9"/>
        <v>40.199999999999932</v>
      </c>
      <c r="J57" s="12">
        <f t="shared" si="9"/>
        <v>21.399999999999977</v>
      </c>
      <c r="K57" s="12">
        <f>41113-41069</f>
        <v>44</v>
      </c>
      <c r="L57" s="12">
        <v>38</v>
      </c>
      <c r="M57" s="12">
        <v>23</v>
      </c>
      <c r="N57" s="12">
        <v>17.600000000000001</v>
      </c>
      <c r="O57" s="12">
        <v>14.1</v>
      </c>
      <c r="P57" s="12">
        <v>50.6</v>
      </c>
      <c r="Q57" s="12">
        <v>51</v>
      </c>
      <c r="R57" s="12">
        <v>52.7</v>
      </c>
      <c r="S57" s="12">
        <v>36.299999999999997</v>
      </c>
      <c r="T57" s="12">
        <v>47</v>
      </c>
      <c r="U57" s="12">
        <v>54.1</v>
      </c>
      <c r="V57" s="12">
        <v>52.5</v>
      </c>
      <c r="W57" s="12">
        <v>51.8</v>
      </c>
      <c r="X57" s="12">
        <v>54.1</v>
      </c>
      <c r="Y57" s="12">
        <v>56.1</v>
      </c>
      <c r="Z57" s="12">
        <v>43</v>
      </c>
      <c r="AA57" s="12">
        <v>53.5</v>
      </c>
      <c r="AB57" s="12">
        <v>54.7</v>
      </c>
      <c r="AC57" s="12">
        <v>50.7</v>
      </c>
      <c r="AD57" s="12">
        <v>53.7</v>
      </c>
      <c r="AE57" s="12">
        <v>50.1</v>
      </c>
      <c r="AF57" s="12">
        <v>51.3</v>
      </c>
      <c r="AG57" s="12"/>
      <c r="AH57" s="12"/>
      <c r="AI57" s="10">
        <v>42071</v>
      </c>
      <c r="AJ57" s="12"/>
      <c r="AK57" s="12"/>
      <c r="AL57" s="12"/>
      <c r="AM57" s="12"/>
      <c r="AN57" s="12"/>
      <c r="AO57" s="12"/>
    </row>
    <row r="58" spans="1:41" x14ac:dyDescent="0.25">
      <c r="B58" s="12">
        <v>326.39999999999998</v>
      </c>
      <c r="C58" s="12">
        <v>365.9</v>
      </c>
      <c r="D58" s="12">
        <v>419.4</v>
      </c>
      <c r="E58" s="12">
        <v>461.4</v>
      </c>
      <c r="F58" s="12">
        <v>493.2</v>
      </c>
      <c r="G58" s="12">
        <v>539.5</v>
      </c>
      <c r="H58" s="12">
        <v>577.20000000000005</v>
      </c>
      <c r="I58" s="12">
        <v>617.4</v>
      </c>
      <c r="J58" s="12">
        <v>638.79999999999995</v>
      </c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4262" priority="184" stopIfTrue="1" operator="greaterThan">
      <formula>300</formula>
    </cfRule>
    <cfRule type="cellIs" dxfId="4261" priority="185" stopIfTrue="1" operator="between">
      <formula>150</formula>
      <formula>250</formula>
    </cfRule>
    <cfRule type="cellIs" dxfId="4260" priority="186" stopIfTrue="1" operator="between">
      <formula>250</formula>
      <formula>300</formula>
    </cfRule>
  </conditionalFormatting>
  <conditionalFormatting sqref="AG4">
    <cfRule type="cellIs" dxfId="4259" priority="91" stopIfTrue="1" operator="greaterThan">
      <formula>300</formula>
    </cfRule>
    <cfRule type="cellIs" dxfId="4258" priority="92" stopIfTrue="1" operator="between">
      <formula>150</formula>
      <formula>250</formula>
    </cfRule>
    <cfRule type="cellIs" dxfId="4257" priority="93" stopIfTrue="1" operator="between">
      <formula>250</formula>
      <formula>300</formula>
    </cfRule>
  </conditionalFormatting>
  <conditionalFormatting sqref="B4">
    <cfRule type="cellIs" dxfId="4256" priority="88" stopIfTrue="1" operator="greaterThan">
      <formula>300</formula>
    </cfRule>
    <cfRule type="cellIs" dxfId="4255" priority="89" stopIfTrue="1" operator="between">
      <formula>150</formula>
      <formula>250</formula>
    </cfRule>
    <cfRule type="cellIs" dxfId="4254" priority="90" stopIfTrue="1" operator="between">
      <formula>250</formula>
      <formula>300</formula>
    </cfRule>
  </conditionalFormatting>
  <conditionalFormatting sqref="D4">
    <cfRule type="cellIs" dxfId="4253" priority="85" stopIfTrue="1" operator="greaterThan">
      <formula>300</formula>
    </cfRule>
    <cfRule type="cellIs" dxfId="4252" priority="86" stopIfTrue="1" operator="between">
      <formula>150</formula>
      <formula>250</formula>
    </cfRule>
    <cfRule type="cellIs" dxfId="4251" priority="87" stopIfTrue="1" operator="between">
      <formula>250</formula>
      <formula>300</formula>
    </cfRule>
  </conditionalFormatting>
  <conditionalFormatting sqref="E4">
    <cfRule type="cellIs" dxfId="4250" priority="82" stopIfTrue="1" operator="greaterThan">
      <formula>300</formula>
    </cfRule>
    <cfRule type="cellIs" dxfId="4249" priority="83" stopIfTrue="1" operator="between">
      <formula>150</formula>
      <formula>250</formula>
    </cfRule>
    <cfRule type="cellIs" dxfId="4248" priority="84" stopIfTrue="1" operator="between">
      <formula>250</formula>
      <formula>300</formula>
    </cfRule>
  </conditionalFormatting>
  <conditionalFormatting sqref="F4">
    <cfRule type="cellIs" dxfId="4247" priority="79" stopIfTrue="1" operator="greaterThan">
      <formula>300</formula>
    </cfRule>
    <cfRule type="cellIs" dxfId="4246" priority="80" stopIfTrue="1" operator="between">
      <formula>150</formula>
      <formula>250</formula>
    </cfRule>
    <cfRule type="cellIs" dxfId="4245" priority="81" stopIfTrue="1" operator="between">
      <formula>250</formula>
      <formula>300</formula>
    </cfRule>
  </conditionalFormatting>
  <conditionalFormatting sqref="G4">
    <cfRule type="cellIs" dxfId="4244" priority="76" stopIfTrue="1" operator="greaterThan">
      <formula>300</formula>
    </cfRule>
    <cfRule type="cellIs" dxfId="4243" priority="77" stopIfTrue="1" operator="between">
      <formula>150</formula>
      <formula>250</formula>
    </cfRule>
    <cfRule type="cellIs" dxfId="4242" priority="78" stopIfTrue="1" operator="between">
      <formula>250</formula>
      <formula>300</formula>
    </cfRule>
  </conditionalFormatting>
  <conditionalFormatting sqref="H4">
    <cfRule type="cellIs" dxfId="4241" priority="73" stopIfTrue="1" operator="greaterThan">
      <formula>300</formula>
    </cfRule>
    <cfRule type="cellIs" dxfId="4240" priority="74" stopIfTrue="1" operator="between">
      <formula>150</formula>
      <formula>250</formula>
    </cfRule>
    <cfRule type="cellIs" dxfId="4239" priority="75" stopIfTrue="1" operator="between">
      <formula>250</formula>
      <formula>300</formula>
    </cfRule>
  </conditionalFormatting>
  <conditionalFormatting sqref="I4">
    <cfRule type="cellIs" dxfId="4238" priority="70" stopIfTrue="1" operator="greaterThan">
      <formula>300</formula>
    </cfRule>
    <cfRule type="cellIs" dxfId="4237" priority="71" stopIfTrue="1" operator="between">
      <formula>150</formula>
      <formula>250</formula>
    </cfRule>
    <cfRule type="cellIs" dxfId="4236" priority="72" stopIfTrue="1" operator="between">
      <formula>250</formula>
      <formula>300</formula>
    </cfRule>
  </conditionalFormatting>
  <conditionalFormatting sqref="J4">
    <cfRule type="cellIs" dxfId="4235" priority="67" stopIfTrue="1" operator="greaterThan">
      <formula>300</formula>
    </cfRule>
    <cfRule type="cellIs" dxfId="4234" priority="68" stopIfTrue="1" operator="between">
      <formula>150</formula>
      <formula>250</formula>
    </cfRule>
    <cfRule type="cellIs" dxfId="4233" priority="69" stopIfTrue="1" operator="between">
      <formula>250</formula>
      <formula>300</formula>
    </cfRule>
  </conditionalFormatting>
  <conditionalFormatting sqref="K4">
    <cfRule type="cellIs" dxfId="4232" priority="64" stopIfTrue="1" operator="greaterThan">
      <formula>300</formula>
    </cfRule>
    <cfRule type="cellIs" dxfId="4231" priority="65" stopIfTrue="1" operator="between">
      <formula>150</formula>
      <formula>250</formula>
    </cfRule>
    <cfRule type="cellIs" dxfId="4230" priority="66" stopIfTrue="1" operator="between">
      <formula>250</formula>
      <formula>300</formula>
    </cfRule>
  </conditionalFormatting>
  <conditionalFormatting sqref="L4">
    <cfRule type="cellIs" dxfId="4229" priority="61" stopIfTrue="1" operator="greaterThan">
      <formula>300</formula>
    </cfRule>
    <cfRule type="cellIs" dxfId="4228" priority="62" stopIfTrue="1" operator="between">
      <formula>150</formula>
      <formula>250</formula>
    </cfRule>
    <cfRule type="cellIs" dxfId="4227" priority="63" stopIfTrue="1" operator="between">
      <formula>250</formula>
      <formula>300</formula>
    </cfRule>
  </conditionalFormatting>
  <conditionalFormatting sqref="M4">
    <cfRule type="cellIs" dxfId="4226" priority="58" stopIfTrue="1" operator="greaterThan">
      <formula>300</formula>
    </cfRule>
    <cfRule type="cellIs" dxfId="4225" priority="59" stopIfTrue="1" operator="between">
      <formula>150</formula>
      <formula>250</formula>
    </cfRule>
    <cfRule type="cellIs" dxfId="4224" priority="60" stopIfTrue="1" operator="between">
      <formula>250</formula>
      <formula>300</formula>
    </cfRule>
  </conditionalFormatting>
  <conditionalFormatting sqref="N4">
    <cfRule type="cellIs" dxfId="4223" priority="55" stopIfTrue="1" operator="greaterThan">
      <formula>300</formula>
    </cfRule>
    <cfRule type="cellIs" dxfId="4222" priority="56" stopIfTrue="1" operator="between">
      <formula>150</formula>
      <formula>250</formula>
    </cfRule>
    <cfRule type="cellIs" dxfId="4221" priority="57" stopIfTrue="1" operator="between">
      <formula>250</formula>
      <formula>300</formula>
    </cfRule>
  </conditionalFormatting>
  <conditionalFormatting sqref="O4">
    <cfRule type="cellIs" dxfId="4220" priority="52" stopIfTrue="1" operator="greaterThan">
      <formula>300</formula>
    </cfRule>
    <cfRule type="cellIs" dxfId="4219" priority="53" stopIfTrue="1" operator="between">
      <formula>150</formula>
      <formula>250</formula>
    </cfRule>
    <cfRule type="cellIs" dxfId="4218" priority="54" stopIfTrue="1" operator="between">
      <formula>250</formula>
      <formula>300</formula>
    </cfRule>
  </conditionalFormatting>
  <conditionalFormatting sqref="P4">
    <cfRule type="cellIs" dxfId="4217" priority="49" stopIfTrue="1" operator="greaterThan">
      <formula>300</formula>
    </cfRule>
    <cfRule type="cellIs" dxfId="4216" priority="50" stopIfTrue="1" operator="between">
      <formula>150</formula>
      <formula>250</formula>
    </cfRule>
    <cfRule type="cellIs" dxfId="4215" priority="51" stopIfTrue="1" operator="between">
      <formula>250</formula>
      <formula>300</formula>
    </cfRule>
  </conditionalFormatting>
  <conditionalFormatting sqref="Q4">
    <cfRule type="cellIs" dxfId="4214" priority="46" stopIfTrue="1" operator="greaterThan">
      <formula>300</formula>
    </cfRule>
    <cfRule type="cellIs" dxfId="4213" priority="47" stopIfTrue="1" operator="between">
      <formula>150</formula>
      <formula>250</formula>
    </cfRule>
    <cfRule type="cellIs" dxfId="4212" priority="48" stopIfTrue="1" operator="between">
      <formula>250</formula>
      <formula>300</formula>
    </cfRule>
  </conditionalFormatting>
  <conditionalFormatting sqref="R4">
    <cfRule type="cellIs" dxfId="4211" priority="43" stopIfTrue="1" operator="greaterThan">
      <formula>300</formula>
    </cfRule>
    <cfRule type="cellIs" dxfId="4210" priority="44" stopIfTrue="1" operator="between">
      <formula>150</formula>
      <formula>250</formula>
    </cfRule>
    <cfRule type="cellIs" dxfId="4209" priority="45" stopIfTrue="1" operator="between">
      <formula>250</formula>
      <formula>300</formula>
    </cfRule>
  </conditionalFormatting>
  <conditionalFormatting sqref="S4">
    <cfRule type="cellIs" dxfId="4208" priority="40" stopIfTrue="1" operator="greaterThan">
      <formula>300</formula>
    </cfRule>
    <cfRule type="cellIs" dxfId="4207" priority="41" stopIfTrue="1" operator="between">
      <formula>150</formula>
      <formula>250</formula>
    </cfRule>
    <cfRule type="cellIs" dxfId="4206" priority="42" stopIfTrue="1" operator="between">
      <formula>250</formula>
      <formula>300</formula>
    </cfRule>
  </conditionalFormatting>
  <conditionalFormatting sqref="T4">
    <cfRule type="cellIs" dxfId="4205" priority="37" stopIfTrue="1" operator="greaterThan">
      <formula>300</formula>
    </cfRule>
    <cfRule type="cellIs" dxfId="4204" priority="38" stopIfTrue="1" operator="between">
      <formula>150</formula>
      <formula>250</formula>
    </cfRule>
    <cfRule type="cellIs" dxfId="4203" priority="39" stopIfTrue="1" operator="between">
      <formula>250</formula>
      <formula>300</formula>
    </cfRule>
  </conditionalFormatting>
  <conditionalFormatting sqref="U4">
    <cfRule type="cellIs" dxfId="4202" priority="34" stopIfTrue="1" operator="greaterThan">
      <formula>300</formula>
    </cfRule>
    <cfRule type="cellIs" dxfId="4201" priority="35" stopIfTrue="1" operator="between">
      <formula>150</formula>
      <formula>250</formula>
    </cfRule>
    <cfRule type="cellIs" dxfId="4200" priority="36" stopIfTrue="1" operator="between">
      <formula>250</formula>
      <formula>300</formula>
    </cfRule>
  </conditionalFormatting>
  <conditionalFormatting sqref="V4">
    <cfRule type="cellIs" dxfId="4199" priority="31" stopIfTrue="1" operator="greaterThan">
      <formula>300</formula>
    </cfRule>
    <cfRule type="cellIs" dxfId="4198" priority="32" stopIfTrue="1" operator="between">
      <formula>150</formula>
      <formula>250</formula>
    </cfRule>
    <cfRule type="cellIs" dxfId="4197" priority="33" stopIfTrue="1" operator="between">
      <formula>250</formula>
      <formula>300</formula>
    </cfRule>
  </conditionalFormatting>
  <conditionalFormatting sqref="W4">
    <cfRule type="cellIs" dxfId="4196" priority="28" stopIfTrue="1" operator="greaterThan">
      <formula>300</formula>
    </cfRule>
    <cfRule type="cellIs" dxfId="4195" priority="29" stopIfTrue="1" operator="between">
      <formula>150</formula>
      <formula>250</formula>
    </cfRule>
    <cfRule type="cellIs" dxfId="4194" priority="30" stopIfTrue="1" operator="between">
      <formula>250</formula>
      <formula>300</formula>
    </cfRule>
  </conditionalFormatting>
  <conditionalFormatting sqref="X4">
    <cfRule type="cellIs" dxfId="4193" priority="25" stopIfTrue="1" operator="greaterThan">
      <formula>300</formula>
    </cfRule>
    <cfRule type="cellIs" dxfId="4192" priority="26" stopIfTrue="1" operator="between">
      <formula>150</formula>
      <formula>250</formula>
    </cfRule>
    <cfRule type="cellIs" dxfId="4191" priority="27" stopIfTrue="1" operator="between">
      <formula>250</formula>
      <formula>300</formula>
    </cfRule>
  </conditionalFormatting>
  <conditionalFormatting sqref="Y4">
    <cfRule type="cellIs" dxfId="4190" priority="22" stopIfTrue="1" operator="greaterThan">
      <formula>300</formula>
    </cfRule>
    <cfRule type="cellIs" dxfId="4189" priority="23" stopIfTrue="1" operator="between">
      <formula>150</formula>
      <formula>250</formula>
    </cfRule>
    <cfRule type="cellIs" dxfId="4188" priority="24" stopIfTrue="1" operator="between">
      <formula>250</formula>
      <formula>300</formula>
    </cfRule>
  </conditionalFormatting>
  <conditionalFormatting sqref="Z4">
    <cfRule type="cellIs" dxfId="4187" priority="19" stopIfTrue="1" operator="greaterThan">
      <formula>300</formula>
    </cfRule>
    <cfRule type="cellIs" dxfId="4186" priority="20" stopIfTrue="1" operator="between">
      <formula>150</formula>
      <formula>250</formula>
    </cfRule>
    <cfRule type="cellIs" dxfId="4185" priority="21" stopIfTrue="1" operator="between">
      <formula>250</formula>
      <formula>300</formula>
    </cfRule>
  </conditionalFormatting>
  <conditionalFormatting sqref="AA4">
    <cfRule type="cellIs" dxfId="4184" priority="16" stopIfTrue="1" operator="greaterThan">
      <formula>300</formula>
    </cfRule>
    <cfRule type="cellIs" dxfId="4183" priority="17" stopIfTrue="1" operator="between">
      <formula>150</formula>
      <formula>250</formula>
    </cfRule>
    <cfRule type="cellIs" dxfId="4182" priority="18" stopIfTrue="1" operator="between">
      <formula>250</formula>
      <formula>300</formula>
    </cfRule>
  </conditionalFormatting>
  <conditionalFormatting sqref="AB4">
    <cfRule type="cellIs" dxfId="4181" priority="13" stopIfTrue="1" operator="greaterThan">
      <formula>300</formula>
    </cfRule>
    <cfRule type="cellIs" dxfId="4180" priority="14" stopIfTrue="1" operator="between">
      <formula>150</formula>
      <formula>250</formula>
    </cfRule>
    <cfRule type="cellIs" dxfId="4179" priority="15" stopIfTrue="1" operator="between">
      <formula>250</formula>
      <formula>300</formula>
    </cfRule>
  </conditionalFormatting>
  <conditionalFormatting sqref="AC4">
    <cfRule type="cellIs" dxfId="4178" priority="10" stopIfTrue="1" operator="greaterThan">
      <formula>300</formula>
    </cfRule>
    <cfRule type="cellIs" dxfId="4177" priority="11" stopIfTrue="1" operator="between">
      <formula>150</formula>
      <formula>250</formula>
    </cfRule>
    <cfRule type="cellIs" dxfId="4176" priority="12" stopIfTrue="1" operator="between">
      <formula>250</formula>
      <formula>300</formula>
    </cfRule>
  </conditionalFormatting>
  <conditionalFormatting sqref="AD4">
    <cfRule type="cellIs" dxfId="4175" priority="7" stopIfTrue="1" operator="greaterThan">
      <formula>300</formula>
    </cfRule>
    <cfRule type="cellIs" dxfId="4174" priority="8" stopIfTrue="1" operator="between">
      <formula>150</formula>
      <formula>250</formula>
    </cfRule>
    <cfRule type="cellIs" dxfId="4173" priority="9" stopIfTrue="1" operator="between">
      <formula>250</formula>
      <formula>300</formula>
    </cfRule>
  </conditionalFormatting>
  <conditionalFormatting sqref="AE4">
    <cfRule type="cellIs" dxfId="4172" priority="4" stopIfTrue="1" operator="greaterThan">
      <formula>300</formula>
    </cfRule>
    <cfRule type="cellIs" dxfId="4171" priority="5" stopIfTrue="1" operator="between">
      <formula>150</formula>
      <formula>250</formula>
    </cfRule>
    <cfRule type="cellIs" dxfId="4170" priority="6" stopIfTrue="1" operator="between">
      <formula>250</formula>
      <formula>300</formula>
    </cfRule>
  </conditionalFormatting>
  <conditionalFormatting sqref="AF4">
    <cfRule type="cellIs" dxfId="4169" priority="1" stopIfTrue="1" operator="greaterThan">
      <formula>300</formula>
    </cfRule>
    <cfRule type="cellIs" dxfId="4168" priority="2" stopIfTrue="1" operator="between">
      <formula>150</formula>
      <formula>250</formula>
    </cfRule>
    <cfRule type="cellIs" dxfId="4167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'Sep14'!AF3</f>
        <v>10.699</v>
      </c>
      <c r="C3" s="12">
        <v>43.784999999999997</v>
      </c>
      <c r="D3" s="12">
        <v>39.392000000000003</v>
      </c>
      <c r="E3" s="12">
        <v>37.36</v>
      </c>
      <c r="F3" s="12">
        <v>37.994999999999997</v>
      </c>
      <c r="G3" s="12">
        <v>37.423000000000002</v>
      </c>
      <c r="H3" s="12">
        <v>35.402999999999999</v>
      </c>
      <c r="I3" s="12">
        <v>38.868000000000002</v>
      </c>
      <c r="J3" s="12">
        <v>45.527999999999999</v>
      </c>
      <c r="K3" s="12">
        <v>45.749000000000002</v>
      </c>
      <c r="L3" s="12">
        <v>45.731999999999999</v>
      </c>
      <c r="M3" s="12">
        <v>38.44</v>
      </c>
      <c r="N3" s="12">
        <v>40.939</v>
      </c>
      <c r="O3" s="12">
        <v>14.185</v>
      </c>
      <c r="P3" s="12">
        <v>34.112000000000002</v>
      </c>
      <c r="Q3" s="12">
        <v>40.048000000000002</v>
      </c>
      <c r="R3" s="12">
        <v>18.68</v>
      </c>
      <c r="S3" s="12">
        <v>41.515999999999998</v>
      </c>
      <c r="T3" s="12">
        <v>30.634</v>
      </c>
      <c r="U3" s="12">
        <v>30.763999999999999</v>
      </c>
      <c r="V3" s="12">
        <v>36.537999999999997</v>
      </c>
      <c r="W3" s="12">
        <v>42.343000000000004</v>
      </c>
      <c r="X3" s="12">
        <v>31.085000000000001</v>
      </c>
      <c r="Y3" s="12">
        <v>41.786999999999999</v>
      </c>
      <c r="Z3" s="12">
        <v>30.419</v>
      </c>
      <c r="AA3" s="12">
        <v>36.094000000000001</v>
      </c>
      <c r="AB3" s="12">
        <v>39.582999999999998</v>
      </c>
      <c r="AC3" s="12">
        <v>11.135</v>
      </c>
      <c r="AD3" s="12">
        <v>27.702999999999999</v>
      </c>
      <c r="AE3" s="12">
        <v>17.747</v>
      </c>
      <c r="AF3" s="12">
        <v>32.520000000000003</v>
      </c>
      <c r="AG3" s="12">
        <v>26.978999999999999</v>
      </c>
      <c r="AH3" s="12"/>
      <c r="AI3" s="12"/>
    </row>
    <row r="4" spans="1:40" s="6" customFormat="1" x14ac:dyDescent="0.25">
      <c r="A4" s="13" t="s">
        <v>4</v>
      </c>
      <c r="B4" s="12">
        <f>'Sep14'!AF4</f>
        <v>65.5</v>
      </c>
      <c r="C4" s="6">
        <f t="shared" ref="C4:H4" si="0">SUM(C54:C57)</f>
        <v>190.8</v>
      </c>
      <c r="D4" s="6">
        <f t="shared" si="0"/>
        <v>204.4</v>
      </c>
      <c r="E4" s="6">
        <f t="shared" si="0"/>
        <v>201.3</v>
      </c>
      <c r="F4" s="6">
        <f t="shared" si="0"/>
        <v>193.7</v>
      </c>
      <c r="G4" s="6">
        <f t="shared" si="0"/>
        <v>149.19999999999999</v>
      </c>
      <c r="H4" s="6">
        <f t="shared" si="0"/>
        <v>194</v>
      </c>
      <c r="I4" s="6">
        <f t="shared" ref="I4:N4" si="1">SUM(I54:I57)</f>
        <v>108.19999999999999</v>
      </c>
      <c r="J4" s="6">
        <f t="shared" si="1"/>
        <v>146.6</v>
      </c>
      <c r="K4" s="6">
        <f t="shared" si="1"/>
        <v>161.5</v>
      </c>
      <c r="L4" s="6">
        <f t="shared" si="1"/>
        <v>134.69999999999999</v>
      </c>
      <c r="M4" s="6">
        <f t="shared" si="1"/>
        <v>93</v>
      </c>
      <c r="N4" s="6">
        <f t="shared" si="1"/>
        <v>95.8</v>
      </c>
      <c r="O4" s="6">
        <f t="shared" ref="O4:U4" si="2">SUM(O54:O57)</f>
        <v>47.7</v>
      </c>
      <c r="P4" s="6">
        <f t="shared" si="2"/>
        <v>168.3</v>
      </c>
      <c r="Q4" s="6">
        <f t="shared" si="2"/>
        <v>104.30000000000001</v>
      </c>
      <c r="R4" s="6">
        <f t="shared" si="2"/>
        <v>61.300000000000004</v>
      </c>
      <c r="S4" s="6">
        <f t="shared" si="2"/>
        <v>145.4</v>
      </c>
      <c r="T4" s="6">
        <f t="shared" si="2"/>
        <v>183.5</v>
      </c>
      <c r="U4" s="6">
        <f t="shared" si="2"/>
        <v>174.6</v>
      </c>
      <c r="V4" s="6">
        <f>SUM(V54:V57)</f>
        <v>126.3</v>
      </c>
      <c r="W4" s="6">
        <f>SUM(W54:W57)</f>
        <v>111</v>
      </c>
      <c r="X4" s="6">
        <f>SUM(X54:X57)</f>
        <v>70.400000000000006</v>
      </c>
      <c r="Y4" s="6">
        <f>SUM(Y54:Y57)</f>
        <v>141.19999999999999</v>
      </c>
      <c r="Z4" s="9">
        <f>Z5-Y5</f>
        <v>175</v>
      </c>
      <c r="AA4" s="28">
        <f t="shared" ref="AA4:AF4" si="3">SUM(AA54:AA57)</f>
        <v>67</v>
      </c>
      <c r="AB4" s="28">
        <f t="shared" si="3"/>
        <v>97.7</v>
      </c>
      <c r="AC4" s="28">
        <f t="shared" si="3"/>
        <v>44.1</v>
      </c>
      <c r="AD4" s="28">
        <f t="shared" si="3"/>
        <v>154.30000000000001</v>
      </c>
      <c r="AE4" s="28">
        <f t="shared" si="3"/>
        <v>156.79999999999998</v>
      </c>
      <c r="AF4" s="28">
        <f t="shared" si="3"/>
        <v>139.30000000000001</v>
      </c>
      <c r="AG4" s="28">
        <f>SUM(AG54:AG57)</f>
        <v>150.69999999999999</v>
      </c>
      <c r="AI4" s="9">
        <f>SUM(C4:AG4)</f>
        <v>4192.1000000000013</v>
      </c>
      <c r="AJ4" s="14">
        <f>AVERAGE(C4:AG4)</f>
        <v>135.22903225806456</v>
      </c>
      <c r="AK4" s="15"/>
    </row>
    <row r="5" spans="1:40" x14ac:dyDescent="0.25">
      <c r="A5" s="11" t="s">
        <v>29</v>
      </c>
      <c r="B5" s="10">
        <f>'Sep14'!AF5</f>
        <v>73861</v>
      </c>
      <c r="C5" s="10">
        <v>74053</v>
      </c>
      <c r="D5" s="10">
        <v>74257</v>
      </c>
      <c r="E5" s="10">
        <v>74459</v>
      </c>
      <c r="F5" s="10">
        <v>74459</v>
      </c>
      <c r="G5" s="10">
        <v>74459</v>
      </c>
      <c r="H5" s="10">
        <v>74996</v>
      </c>
      <c r="I5" s="10">
        <v>75104</v>
      </c>
      <c r="J5" s="10">
        <v>75251</v>
      </c>
      <c r="K5" s="10">
        <v>75412</v>
      </c>
      <c r="L5" s="10">
        <v>75548</v>
      </c>
      <c r="M5" s="10">
        <v>75633</v>
      </c>
      <c r="N5" s="10">
        <v>75731</v>
      </c>
      <c r="O5" s="10">
        <v>75777</v>
      </c>
      <c r="P5" s="10">
        <v>75946</v>
      </c>
      <c r="Q5" s="10">
        <v>76051</v>
      </c>
      <c r="R5" s="10">
        <v>76112</v>
      </c>
      <c r="S5" s="10">
        <v>76258</v>
      </c>
      <c r="T5" s="10">
        <v>76441</v>
      </c>
      <c r="U5" s="10">
        <v>76616</v>
      </c>
      <c r="V5" s="10">
        <v>76743</v>
      </c>
      <c r="W5" s="10">
        <v>76854</v>
      </c>
      <c r="X5" s="10">
        <v>76923</v>
      </c>
      <c r="Y5" s="10">
        <v>77065</v>
      </c>
      <c r="Z5" s="10">
        <v>77240</v>
      </c>
      <c r="AA5" s="10">
        <v>77308</v>
      </c>
      <c r="AB5" s="10">
        <v>77406</v>
      </c>
      <c r="AC5" s="10">
        <v>77451</v>
      </c>
      <c r="AD5" s="10">
        <v>77604</v>
      </c>
      <c r="AE5" s="10">
        <v>77761</v>
      </c>
      <c r="AF5" s="10">
        <v>77901</v>
      </c>
      <c r="AG5" s="10">
        <v>78051</v>
      </c>
      <c r="AI5" s="10">
        <f>MAX(C5:AG5)-B5</f>
        <v>4190</v>
      </c>
    </row>
    <row r="6" spans="1:40" s="19" customFormat="1" x14ac:dyDescent="0.25">
      <c r="A6" s="11" t="s">
        <v>27</v>
      </c>
      <c r="B6" s="10">
        <f>SUM('Sep14'!AI54:AI56)</f>
        <v>63060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J6" s="20"/>
    </row>
    <row r="7" spans="1:40" x14ac:dyDescent="0.25">
      <c r="A7" s="18" t="s">
        <v>37</v>
      </c>
      <c r="B7" s="10">
        <f>'Sep14'!AI57</f>
        <v>10801</v>
      </c>
      <c r="C7" s="10">
        <v>10825</v>
      </c>
      <c r="D7">
        <v>10856</v>
      </c>
      <c r="E7" s="10">
        <v>10882</v>
      </c>
      <c r="F7" s="10">
        <v>10907</v>
      </c>
      <c r="G7" s="10">
        <v>10931</v>
      </c>
      <c r="H7" s="10">
        <v>10961</v>
      </c>
      <c r="I7" s="10">
        <v>10976</v>
      </c>
      <c r="J7" s="10">
        <v>10995</v>
      </c>
      <c r="K7" s="10">
        <v>11022</v>
      </c>
      <c r="L7" s="10">
        <v>11040</v>
      </c>
      <c r="M7" s="10">
        <v>11052</v>
      </c>
      <c r="N7" s="10">
        <v>11065</v>
      </c>
      <c r="O7" s="10">
        <v>11072</v>
      </c>
      <c r="P7" s="10">
        <v>11096</v>
      </c>
      <c r="Q7" s="10">
        <v>11112</v>
      </c>
      <c r="R7" s="10">
        <v>11121</v>
      </c>
      <c r="S7" s="10">
        <v>11137</v>
      </c>
      <c r="T7" s="10">
        <v>11163</v>
      </c>
      <c r="U7" s="10">
        <v>11187</v>
      </c>
      <c r="V7" s="10">
        <v>11205</v>
      </c>
      <c r="W7" s="10">
        <v>11220</v>
      </c>
      <c r="X7" s="10">
        <v>11230</v>
      </c>
      <c r="Y7" s="10">
        <v>11249</v>
      </c>
      <c r="Z7" s="10"/>
      <c r="AA7" s="10">
        <v>11282</v>
      </c>
      <c r="AB7" s="10">
        <v>11294</v>
      </c>
      <c r="AC7" s="10">
        <v>11300</v>
      </c>
      <c r="AD7" s="10">
        <v>11320</v>
      </c>
      <c r="AE7" s="10">
        <v>11339</v>
      </c>
      <c r="AF7" s="10">
        <v>11354</v>
      </c>
      <c r="AG7" s="10">
        <v>11372</v>
      </c>
      <c r="AI7" s="10"/>
      <c r="AJ7" s="16"/>
    </row>
    <row r="8" spans="1:40" x14ac:dyDescent="0.25">
      <c r="O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57.6</v>
      </c>
      <c r="D54" s="12">
        <v>59.1</v>
      </c>
      <c r="E54" s="12">
        <v>61.1</v>
      </c>
      <c r="F54" s="12">
        <v>58.5</v>
      </c>
      <c r="G54" s="12">
        <v>41.9</v>
      </c>
      <c r="H54" s="12">
        <v>55.8</v>
      </c>
      <c r="I54" s="12">
        <v>31.8</v>
      </c>
      <c r="J54" s="12">
        <v>44.5</v>
      </c>
      <c r="K54" s="12">
        <v>45.3</v>
      </c>
      <c r="L54" s="12">
        <v>39.299999999999997</v>
      </c>
      <c r="M54" s="12">
        <f>22158-22130</f>
        <v>28</v>
      </c>
      <c r="N54" s="12">
        <v>28.3</v>
      </c>
      <c r="O54" s="12">
        <v>13.8</v>
      </c>
      <c r="P54" s="12">
        <v>50.4</v>
      </c>
      <c r="Q54" s="12">
        <v>29.8</v>
      </c>
      <c r="R54" s="12">
        <v>17.7</v>
      </c>
      <c r="S54" s="12">
        <v>44.7</v>
      </c>
      <c r="T54" s="12">
        <v>55.1</v>
      </c>
      <c r="U54" s="12">
        <v>52.2</v>
      </c>
      <c r="V54" s="12">
        <v>36.4</v>
      </c>
      <c r="W54" s="12">
        <v>33.1</v>
      </c>
      <c r="X54" s="12">
        <v>21.2</v>
      </c>
      <c r="Y54" s="12">
        <v>42.8</v>
      </c>
      <c r="Z54" s="12">
        <f>(Z$4-Z$57)/3</f>
        <v>50.333333333333336</v>
      </c>
      <c r="AA54" s="12">
        <v>19.600000000000001</v>
      </c>
      <c r="AB54" s="12">
        <v>30.5</v>
      </c>
      <c r="AC54" s="12">
        <v>12.9</v>
      </c>
      <c r="AD54" s="12">
        <v>46.4</v>
      </c>
      <c r="AE54" s="12">
        <v>47.9</v>
      </c>
      <c r="AF54" s="12">
        <v>43.7</v>
      </c>
      <c r="AG54" s="12">
        <v>46.1</v>
      </c>
      <c r="AH54" s="12"/>
      <c r="AI54" s="12">
        <v>22855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57</v>
      </c>
      <c r="D55" s="12">
        <v>59.4</v>
      </c>
      <c r="E55" s="12">
        <v>60</v>
      </c>
      <c r="F55" s="12">
        <v>57.9</v>
      </c>
      <c r="G55" s="12">
        <v>41.9</v>
      </c>
      <c r="H55" s="12">
        <v>55.8</v>
      </c>
      <c r="I55" s="12">
        <v>31.5</v>
      </c>
      <c r="J55" s="12">
        <v>43.7</v>
      </c>
      <c r="K55" s="12">
        <v>45.5</v>
      </c>
      <c r="L55" s="12">
        <v>39.4</v>
      </c>
      <c r="M55" s="12">
        <f>21791-21764</f>
        <v>27</v>
      </c>
      <c r="N55" s="12">
        <v>27.7</v>
      </c>
      <c r="O55" s="12">
        <v>13.6</v>
      </c>
      <c r="P55" s="12">
        <v>49.9</v>
      </c>
      <c r="Q55" s="12">
        <v>29.6</v>
      </c>
      <c r="R55" s="12">
        <v>17.5</v>
      </c>
      <c r="S55" s="12">
        <v>44.1</v>
      </c>
      <c r="T55" s="12">
        <v>54.7</v>
      </c>
      <c r="U55" s="12">
        <v>52</v>
      </c>
      <c r="V55" s="12">
        <v>36.4</v>
      </c>
      <c r="W55" s="12">
        <v>33</v>
      </c>
      <c r="X55" s="12">
        <v>20.7</v>
      </c>
      <c r="Y55" s="12">
        <v>42.5</v>
      </c>
      <c r="Z55" s="12">
        <f>(Z$4-Z$57)/3</f>
        <v>50.333333333333336</v>
      </c>
      <c r="AA55" s="12">
        <v>19.399999999999999</v>
      </c>
      <c r="AB55" s="12">
        <v>30</v>
      </c>
      <c r="AC55" s="12">
        <v>12.7</v>
      </c>
      <c r="AD55" s="12">
        <v>46.4</v>
      </c>
      <c r="AE55" s="12">
        <v>47.8</v>
      </c>
      <c r="AF55" s="12">
        <v>43.3</v>
      </c>
      <c r="AG55" s="12">
        <v>46.1</v>
      </c>
      <c r="AH55" s="12"/>
      <c r="AI55" s="12">
        <v>22483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52.2</v>
      </c>
      <c r="D56" s="12">
        <v>54.9</v>
      </c>
      <c r="E56" s="12">
        <v>54.2</v>
      </c>
      <c r="F56" s="12">
        <v>52.3</v>
      </c>
      <c r="G56" s="12">
        <v>41.4</v>
      </c>
      <c r="H56" s="12">
        <v>52.4</v>
      </c>
      <c r="I56" s="12">
        <v>29.9</v>
      </c>
      <c r="J56" s="12">
        <v>39.4</v>
      </c>
      <c r="K56" s="12">
        <v>43.7</v>
      </c>
      <c r="L56" s="12">
        <v>38</v>
      </c>
      <c r="M56" s="12">
        <f>20717-20691</f>
        <v>26</v>
      </c>
      <c r="N56" s="12">
        <v>26.8</v>
      </c>
      <c r="O56" s="12">
        <v>13.3</v>
      </c>
      <c r="P56" s="12">
        <v>44</v>
      </c>
      <c r="Q56" s="12">
        <v>28.9</v>
      </c>
      <c r="R56" s="12">
        <v>17.100000000000001</v>
      </c>
      <c r="S56" s="12">
        <v>40.6</v>
      </c>
      <c r="T56" s="12">
        <v>47.7</v>
      </c>
      <c r="U56" s="12">
        <v>46.4</v>
      </c>
      <c r="V56" s="12">
        <v>35.5</v>
      </c>
      <c r="W56" s="12">
        <v>29.9</v>
      </c>
      <c r="X56" s="12">
        <v>18.5</v>
      </c>
      <c r="Y56" s="12">
        <v>36.9</v>
      </c>
      <c r="Z56" s="12">
        <f>(Z$4-Z$57)/3</f>
        <v>50.333333333333336</v>
      </c>
      <c r="AA56" s="12">
        <v>19</v>
      </c>
      <c r="AB56" s="12">
        <v>25.2</v>
      </c>
      <c r="AC56" s="12">
        <v>12.5</v>
      </c>
      <c r="AD56" s="12">
        <v>41.5</v>
      </c>
      <c r="AE56" s="12">
        <v>42.1</v>
      </c>
      <c r="AF56" s="12">
        <v>37.299999999999997</v>
      </c>
      <c r="AG56" s="12">
        <v>40.5</v>
      </c>
      <c r="AH56" s="12"/>
      <c r="AI56" s="12">
        <v>21341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f t="shared" ref="C57:Y57" si="4">C7-B7</f>
        <v>24</v>
      </c>
      <c r="D57" s="12">
        <f t="shared" si="4"/>
        <v>31</v>
      </c>
      <c r="E57" s="12">
        <f t="shared" si="4"/>
        <v>26</v>
      </c>
      <c r="F57" s="12">
        <f t="shared" si="4"/>
        <v>25</v>
      </c>
      <c r="G57" s="12">
        <f t="shared" si="4"/>
        <v>24</v>
      </c>
      <c r="H57" s="12">
        <f t="shared" si="4"/>
        <v>30</v>
      </c>
      <c r="I57" s="12">
        <f t="shared" si="4"/>
        <v>15</v>
      </c>
      <c r="J57" s="12">
        <f t="shared" si="4"/>
        <v>19</v>
      </c>
      <c r="K57" s="12">
        <f t="shared" si="4"/>
        <v>27</v>
      </c>
      <c r="L57" s="12">
        <f t="shared" si="4"/>
        <v>18</v>
      </c>
      <c r="M57" s="12">
        <f t="shared" si="4"/>
        <v>12</v>
      </c>
      <c r="N57" s="12">
        <f t="shared" si="4"/>
        <v>13</v>
      </c>
      <c r="O57" s="12">
        <f t="shared" si="4"/>
        <v>7</v>
      </c>
      <c r="P57" s="12">
        <f t="shared" si="4"/>
        <v>24</v>
      </c>
      <c r="Q57" s="12">
        <f t="shared" si="4"/>
        <v>16</v>
      </c>
      <c r="R57" s="12">
        <f t="shared" si="4"/>
        <v>9</v>
      </c>
      <c r="S57" s="12">
        <f t="shared" si="4"/>
        <v>16</v>
      </c>
      <c r="T57" s="12">
        <f t="shared" si="4"/>
        <v>26</v>
      </c>
      <c r="U57" s="12">
        <f t="shared" si="4"/>
        <v>24</v>
      </c>
      <c r="V57" s="12">
        <f t="shared" si="4"/>
        <v>18</v>
      </c>
      <c r="W57" s="12">
        <f t="shared" si="4"/>
        <v>15</v>
      </c>
      <c r="X57" s="12">
        <f t="shared" si="4"/>
        <v>10</v>
      </c>
      <c r="Y57" s="12">
        <f t="shared" si="4"/>
        <v>19</v>
      </c>
      <c r="Z57" s="12">
        <f>AA7-Y7-AA57</f>
        <v>24</v>
      </c>
      <c r="AA57" s="12">
        <v>9</v>
      </c>
      <c r="AB57" s="12">
        <f t="shared" ref="AB57:AG57" si="5">AB7-AA7</f>
        <v>12</v>
      </c>
      <c r="AC57" s="12">
        <f t="shared" si="5"/>
        <v>6</v>
      </c>
      <c r="AD57" s="12">
        <f t="shared" si="5"/>
        <v>20</v>
      </c>
      <c r="AE57" s="12">
        <f t="shared" si="5"/>
        <v>19</v>
      </c>
      <c r="AF57" s="12">
        <f t="shared" si="5"/>
        <v>15</v>
      </c>
      <c r="AG57" s="12">
        <f t="shared" si="5"/>
        <v>18</v>
      </c>
      <c r="AH57" s="12"/>
      <c r="AI57" s="12">
        <v>11372</v>
      </c>
      <c r="AJ57" s="12"/>
      <c r="AK57" s="12"/>
      <c r="AL57" s="12"/>
      <c r="AM57" s="12"/>
      <c r="AN57" s="12"/>
      <c r="AO57" s="12"/>
    </row>
  </sheetData>
  <phoneticPr fontId="21" type="noConversion"/>
  <conditionalFormatting sqref="C4:AG4">
    <cfRule type="cellIs" dxfId="4526" priority="1" stopIfTrue="1" operator="greaterThan">
      <formula>300</formula>
    </cfRule>
    <cfRule type="cellIs" dxfId="4525" priority="2" stopIfTrue="1" operator="between">
      <formula>150</formula>
      <formula>250</formula>
    </cfRule>
    <cfRule type="cellIs" dxfId="452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3" sqref="AG3:AG6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42.9</v>
      </c>
      <c r="C3" s="12">
        <v>41.4</v>
      </c>
      <c r="D3" s="12">
        <v>41.9</v>
      </c>
      <c r="E3" s="12">
        <v>49.1</v>
      </c>
      <c r="F3" s="12">
        <v>52.2</v>
      </c>
      <c r="G3" s="12">
        <v>45</v>
      </c>
      <c r="H3" s="12">
        <v>46.8</v>
      </c>
      <c r="I3" s="12">
        <v>47.1</v>
      </c>
      <c r="J3" s="12">
        <v>50.4</v>
      </c>
      <c r="K3" s="12">
        <v>44</v>
      </c>
      <c r="L3" s="12">
        <v>53</v>
      </c>
      <c r="M3" s="12">
        <v>52.5</v>
      </c>
      <c r="N3" s="12">
        <v>50.7</v>
      </c>
      <c r="O3" s="12">
        <v>45.8</v>
      </c>
      <c r="P3" s="12">
        <v>50.8</v>
      </c>
      <c r="Q3" s="12">
        <v>51.6</v>
      </c>
      <c r="R3" s="12">
        <v>43.7</v>
      </c>
      <c r="S3" s="12">
        <v>53</v>
      </c>
      <c r="T3" s="12">
        <v>43.2</v>
      </c>
      <c r="U3" s="12">
        <v>42.8</v>
      </c>
      <c r="V3" s="12">
        <v>52.3</v>
      </c>
      <c r="W3" s="12">
        <v>36.1</v>
      </c>
      <c r="X3" s="12">
        <v>53</v>
      </c>
      <c r="Y3" s="12">
        <v>51.8</v>
      </c>
      <c r="Z3" s="12">
        <v>52</v>
      </c>
      <c r="AA3" s="12">
        <v>50.4</v>
      </c>
      <c r="AB3" s="12">
        <v>43.2</v>
      </c>
      <c r="AC3" s="12">
        <v>42.9</v>
      </c>
      <c r="AD3" s="12">
        <v>41.8</v>
      </c>
      <c r="AE3" s="12">
        <v>42.1</v>
      </c>
      <c r="AF3" s="12">
        <v>41.4</v>
      </c>
      <c r="AG3" s="12">
        <v>52.4</v>
      </c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350.3</v>
      </c>
      <c r="C4" s="28">
        <f t="shared" si="0"/>
        <v>343.1</v>
      </c>
      <c r="D4" s="28">
        <f t="shared" si="0"/>
        <v>319.3</v>
      </c>
      <c r="E4" s="28">
        <f t="shared" si="0"/>
        <v>227</v>
      </c>
      <c r="F4" s="28">
        <f t="shared" si="0"/>
        <v>316.10000000000002</v>
      </c>
      <c r="G4" s="28">
        <f t="shared" si="0"/>
        <v>127.7</v>
      </c>
      <c r="H4" s="28">
        <f t="shared" ref="H4:M4" si="1">SUM(H54:H57)</f>
        <v>142</v>
      </c>
      <c r="I4" s="28">
        <f t="shared" si="1"/>
        <v>361.5</v>
      </c>
      <c r="J4" s="28">
        <f t="shared" si="1"/>
        <v>343.70000000000005</v>
      </c>
      <c r="K4" s="28">
        <f t="shared" si="1"/>
        <v>353.8</v>
      </c>
      <c r="L4" s="28">
        <f t="shared" si="1"/>
        <v>243.7</v>
      </c>
      <c r="M4" s="28">
        <f t="shared" si="1"/>
        <v>367.7</v>
      </c>
      <c r="N4" s="28">
        <f t="shared" ref="N4:S4" si="2">SUM(N54:N57)</f>
        <v>336.2</v>
      </c>
      <c r="O4" s="28">
        <f t="shared" si="2"/>
        <v>325.90000000000003</v>
      </c>
      <c r="P4" s="28">
        <f t="shared" si="2"/>
        <v>298.59999999999997</v>
      </c>
      <c r="Q4" s="28">
        <f t="shared" si="2"/>
        <v>296.7</v>
      </c>
      <c r="R4" s="28">
        <f t="shared" si="2"/>
        <v>353.2</v>
      </c>
      <c r="S4" s="28">
        <f t="shared" si="2"/>
        <v>299.60000000000002</v>
      </c>
      <c r="T4" s="28">
        <f t="shared" ref="T4:Y4" si="3">SUM(T54:T57)</f>
        <v>343.19999999999993</v>
      </c>
      <c r="U4" s="28">
        <f t="shared" si="3"/>
        <v>329.20000000000005</v>
      </c>
      <c r="V4" s="28">
        <f t="shared" si="3"/>
        <v>218.90000000000003</v>
      </c>
      <c r="W4" s="28">
        <f t="shared" si="3"/>
        <v>140.4</v>
      </c>
      <c r="X4" s="28">
        <f t="shared" si="3"/>
        <v>256.70000000000005</v>
      </c>
      <c r="Y4" s="28">
        <f t="shared" si="3"/>
        <v>281.59999999999997</v>
      </c>
      <c r="Z4" s="28">
        <f t="shared" ref="Z4:AE4" si="4">SUM(Z54:Z57)</f>
        <v>281</v>
      </c>
      <c r="AA4" s="28">
        <f t="shared" si="4"/>
        <v>253.4</v>
      </c>
      <c r="AB4" s="28">
        <f t="shared" si="4"/>
        <v>337.79999999999995</v>
      </c>
      <c r="AC4" s="28">
        <f t="shared" si="4"/>
        <v>336.6</v>
      </c>
      <c r="AD4" s="28">
        <f t="shared" si="4"/>
        <v>104</v>
      </c>
      <c r="AE4" s="28">
        <f t="shared" si="4"/>
        <v>331</v>
      </c>
      <c r="AF4" s="28">
        <f>SUM(AF54:AF57)</f>
        <v>319.60000000000002</v>
      </c>
      <c r="AG4" s="28">
        <f>SUM(AG54:AG57)</f>
        <v>294.2</v>
      </c>
      <c r="AI4" s="9">
        <f>SUM(C4:AG4)</f>
        <v>8883.4</v>
      </c>
      <c r="AJ4" s="14">
        <f>AVERAGE(C4:AG4)</f>
        <v>286.56129032258065</v>
      </c>
      <c r="AK4" s="15"/>
    </row>
    <row r="5" spans="1:40" x14ac:dyDescent="0.25">
      <c r="A5" s="11" t="s">
        <v>29</v>
      </c>
      <c r="B5" s="10">
        <f t="shared" ref="B5:H5" si="5">$B53+B6</f>
        <v>293259</v>
      </c>
      <c r="C5" s="10">
        <f t="shared" si="5"/>
        <v>293602</v>
      </c>
      <c r="D5" s="10">
        <f t="shared" si="5"/>
        <v>293922</v>
      </c>
      <c r="E5" s="10">
        <f t="shared" si="5"/>
        <v>294150</v>
      </c>
      <c r="F5" s="10">
        <f t="shared" si="5"/>
        <v>294467</v>
      </c>
      <c r="G5" s="10">
        <f t="shared" si="5"/>
        <v>294594</v>
      </c>
      <c r="H5" s="10">
        <f t="shared" si="5"/>
        <v>67038</v>
      </c>
      <c r="I5" s="10">
        <f t="shared" ref="I5:O5" si="6">$B53+I6</f>
        <v>295099</v>
      </c>
      <c r="J5" s="10">
        <f t="shared" si="6"/>
        <v>295443</v>
      </c>
      <c r="K5" s="10">
        <f t="shared" si="6"/>
        <v>295798</v>
      </c>
      <c r="L5" s="10">
        <f t="shared" si="6"/>
        <v>296043</v>
      </c>
      <c r="M5" s="10">
        <f t="shared" si="6"/>
        <v>296411</v>
      </c>
      <c r="N5" s="10">
        <f t="shared" si="6"/>
        <v>296748</v>
      </c>
      <c r="O5" s="10">
        <f t="shared" si="6"/>
        <v>297074</v>
      </c>
      <c r="P5" s="10">
        <f t="shared" ref="P5:V5" si="7">$B53+P6</f>
        <v>297372</v>
      </c>
      <c r="Q5" s="10">
        <f t="shared" si="7"/>
        <v>297670</v>
      </c>
      <c r="R5" s="10">
        <f t="shared" si="7"/>
        <v>298023</v>
      </c>
      <c r="S5" s="10">
        <f t="shared" si="7"/>
        <v>298323</v>
      </c>
      <c r="T5" s="10">
        <f t="shared" si="7"/>
        <v>298667</v>
      </c>
      <c r="U5" s="10">
        <f t="shared" si="7"/>
        <v>298996</v>
      </c>
      <c r="V5" s="10">
        <f t="shared" si="7"/>
        <v>299215</v>
      </c>
      <c r="W5" s="10">
        <f t="shared" ref="W5:AC5" si="8">$B53+W6</f>
        <v>299355</v>
      </c>
      <c r="X5" s="10">
        <f t="shared" si="8"/>
        <v>299614</v>
      </c>
      <c r="Y5" s="10">
        <f t="shared" si="8"/>
        <v>299896</v>
      </c>
      <c r="Z5" s="10">
        <f t="shared" si="8"/>
        <v>300175</v>
      </c>
      <c r="AA5" s="10">
        <f t="shared" si="8"/>
        <v>300430</v>
      </c>
      <c r="AB5" s="10">
        <f t="shared" si="8"/>
        <v>300768</v>
      </c>
      <c r="AC5" s="10">
        <f t="shared" si="8"/>
        <v>301105</v>
      </c>
      <c r="AD5" s="10">
        <f>$B53+AD6</f>
        <v>301210</v>
      </c>
      <c r="AE5" s="10">
        <f>$B53+AE6</f>
        <v>301541</v>
      </c>
      <c r="AF5" s="10">
        <f>$B53+AF6</f>
        <v>301861</v>
      </c>
      <c r="AG5" s="10">
        <f>$B53+AG6</f>
        <v>302155</v>
      </c>
      <c r="AI5" s="10">
        <f>MAX(C5:AG5)-B5</f>
        <v>8896</v>
      </c>
    </row>
    <row r="6" spans="1:40" s="19" customFormat="1" x14ac:dyDescent="0.25">
      <c r="B6" s="24">
        <v>251584</v>
      </c>
      <c r="C6" s="24">
        <v>251927</v>
      </c>
      <c r="D6" s="24">
        <v>252247</v>
      </c>
      <c r="E6" s="10">
        <v>252475</v>
      </c>
      <c r="F6" s="24">
        <v>252792</v>
      </c>
      <c r="G6" s="24">
        <v>252919</v>
      </c>
      <c r="H6" s="24">
        <v>25363</v>
      </c>
      <c r="I6" s="24">
        <v>253424</v>
      </c>
      <c r="J6" s="24">
        <v>253768</v>
      </c>
      <c r="K6" s="24">
        <v>254123</v>
      </c>
      <c r="L6" s="24">
        <v>254368</v>
      </c>
      <c r="M6" s="24">
        <v>254736</v>
      </c>
      <c r="N6" s="24">
        <v>255073</v>
      </c>
      <c r="O6" s="24">
        <v>255399</v>
      </c>
      <c r="P6" s="24">
        <v>255697</v>
      </c>
      <c r="Q6" s="24">
        <v>255995</v>
      </c>
      <c r="R6" s="24">
        <v>256348</v>
      </c>
      <c r="S6" s="24">
        <v>256648</v>
      </c>
      <c r="T6" s="24">
        <v>256992</v>
      </c>
      <c r="U6" s="24">
        <v>257321</v>
      </c>
      <c r="V6" s="24">
        <v>257540</v>
      </c>
      <c r="W6" s="24">
        <v>257680</v>
      </c>
      <c r="X6" s="24">
        <v>257939</v>
      </c>
      <c r="Y6" s="24">
        <v>258221</v>
      </c>
      <c r="Z6" s="24">
        <v>258500</v>
      </c>
      <c r="AA6" s="24">
        <v>258755</v>
      </c>
      <c r="AB6" s="24">
        <v>259093</v>
      </c>
      <c r="AC6" s="24">
        <v>259430</v>
      </c>
      <c r="AD6" s="24">
        <v>259535</v>
      </c>
      <c r="AE6" s="24">
        <v>259866</v>
      </c>
      <c r="AF6" s="24">
        <v>260186</v>
      </c>
      <c r="AG6" s="24">
        <v>260480</v>
      </c>
      <c r="AI6" s="10"/>
      <c r="AJ6" s="20"/>
    </row>
    <row r="7" spans="1:40" x14ac:dyDescent="0.25">
      <c r="A7" s="11" t="s">
        <v>27</v>
      </c>
      <c r="B7" s="10">
        <f>'Jun18'!AG7</f>
        <v>251188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258780</v>
      </c>
      <c r="AI7" s="10">
        <f>MAX(C7:AG7)-B7</f>
        <v>7592</v>
      </c>
      <c r="AJ7" s="16"/>
    </row>
    <row r="8" spans="1:40" x14ac:dyDescent="0.25">
      <c r="A8" s="18" t="s">
        <v>37</v>
      </c>
      <c r="B8" s="10">
        <f>'Jun18'!AG8</f>
        <v>42071</v>
      </c>
      <c r="O8" s="10"/>
      <c r="AE8" s="10"/>
      <c r="AF8" s="10"/>
      <c r="AG8" s="10">
        <f>AI57</f>
        <v>43375</v>
      </c>
      <c r="AI8" s="10">
        <f>MAX(C8:AG8)-B8</f>
        <v>1304</v>
      </c>
    </row>
    <row r="9" spans="1:40" x14ac:dyDescent="0.25">
      <c r="AI9" s="10">
        <f>SUM(AI7:AI8)</f>
        <v>8896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103.1</v>
      </c>
      <c r="C54" s="12">
        <v>100.5</v>
      </c>
      <c r="D54" s="12">
        <v>91.4</v>
      </c>
      <c r="E54" s="12">
        <v>68.900000000000006</v>
      </c>
      <c r="F54" s="12">
        <v>91.6</v>
      </c>
      <c r="G54" s="12">
        <v>38.4</v>
      </c>
      <c r="H54" s="12">
        <v>42.8</v>
      </c>
      <c r="I54" s="12">
        <v>106.4</v>
      </c>
      <c r="J54" s="12">
        <v>101</v>
      </c>
      <c r="K54" s="12">
        <v>103.4</v>
      </c>
      <c r="L54" s="12">
        <v>69.7</v>
      </c>
      <c r="M54" s="12">
        <v>110</v>
      </c>
      <c r="N54" s="12">
        <v>99.3</v>
      </c>
      <c r="O54" s="12">
        <v>94.8</v>
      </c>
      <c r="P54" s="12">
        <v>86.5</v>
      </c>
      <c r="Q54" s="12">
        <v>84.6</v>
      </c>
      <c r="R54" s="12">
        <v>103.6</v>
      </c>
      <c r="S54" s="12">
        <v>88.1</v>
      </c>
      <c r="T54" s="12">
        <v>101.1</v>
      </c>
      <c r="U54" s="12">
        <v>97</v>
      </c>
      <c r="V54" s="12">
        <v>61</v>
      </c>
      <c r="W54" s="12">
        <v>41.7</v>
      </c>
      <c r="X54" s="12">
        <v>76.5</v>
      </c>
      <c r="Y54" s="12">
        <v>85</v>
      </c>
      <c r="Z54" s="12">
        <v>82.6</v>
      </c>
      <c r="AA54" s="12">
        <v>76.8</v>
      </c>
      <c r="AB54" s="12">
        <v>99.4</v>
      </c>
      <c r="AC54" s="12">
        <v>99</v>
      </c>
      <c r="AD54" s="12">
        <v>32.299999999999997</v>
      </c>
      <c r="AE54" s="12">
        <v>97.4</v>
      </c>
      <c r="AF54" s="12">
        <v>93.2</v>
      </c>
      <c r="AG54" s="12">
        <v>84.6</v>
      </c>
      <c r="AH54" s="12"/>
      <c r="AI54" s="10">
        <v>47062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99.4</v>
      </c>
      <c r="C55" s="12">
        <v>97.4</v>
      </c>
      <c r="D55" s="12">
        <v>89.8</v>
      </c>
      <c r="E55" s="12">
        <v>67.3</v>
      </c>
      <c r="F55" s="12">
        <v>90.3</v>
      </c>
      <c r="G55" s="12">
        <v>36.5</v>
      </c>
      <c r="H55" s="12">
        <v>40.299999999999997</v>
      </c>
      <c r="I55" s="12">
        <v>102.9</v>
      </c>
      <c r="J55" s="12">
        <v>97.3</v>
      </c>
      <c r="K55" s="12">
        <v>100.6</v>
      </c>
      <c r="L55" s="12">
        <v>67.7</v>
      </c>
      <c r="M55" s="12">
        <v>105.9</v>
      </c>
      <c r="N55" s="12">
        <v>95.2</v>
      </c>
      <c r="O55" s="12">
        <v>91.8</v>
      </c>
      <c r="P55" s="12">
        <v>85</v>
      </c>
      <c r="Q55" s="12">
        <v>83.6</v>
      </c>
      <c r="R55" s="12">
        <v>101</v>
      </c>
      <c r="S55" s="12">
        <v>86.1</v>
      </c>
      <c r="T55" s="12">
        <v>97.8</v>
      </c>
      <c r="U55" s="12">
        <v>95.1</v>
      </c>
      <c r="V55" s="12">
        <v>59.9</v>
      </c>
      <c r="W55" s="12">
        <v>40.1</v>
      </c>
      <c r="X55" s="12">
        <v>73.900000000000006</v>
      </c>
      <c r="Y55" s="12">
        <v>81.7</v>
      </c>
      <c r="Z55" s="12">
        <v>80</v>
      </c>
      <c r="AA55" s="12">
        <v>73.5</v>
      </c>
      <c r="AB55" s="12">
        <v>96.3</v>
      </c>
      <c r="AC55" s="12">
        <v>96</v>
      </c>
      <c r="AD55" s="12">
        <v>30.5</v>
      </c>
      <c r="AE55" s="12">
        <v>94.5</v>
      </c>
      <c r="AF55" s="12">
        <v>91.2</v>
      </c>
      <c r="AG55" s="12">
        <v>82.6</v>
      </c>
      <c r="AH55" s="12"/>
      <c r="AI55" s="10">
        <v>87294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96.5</v>
      </c>
      <c r="C56" s="12">
        <v>94.4</v>
      </c>
      <c r="D56" s="12">
        <v>89.4</v>
      </c>
      <c r="E56" s="12">
        <v>63</v>
      </c>
      <c r="F56" s="12">
        <v>87.6</v>
      </c>
      <c r="G56" s="12">
        <v>35.299999999999997</v>
      </c>
      <c r="H56" s="12">
        <v>39.700000000000003</v>
      </c>
      <c r="I56" s="12">
        <v>99.7</v>
      </c>
      <c r="J56" s="12">
        <v>93.8</v>
      </c>
      <c r="K56" s="12">
        <v>97.2</v>
      </c>
      <c r="L56" s="12">
        <v>67.599999999999994</v>
      </c>
      <c r="M56" s="12">
        <v>101.9</v>
      </c>
      <c r="N56" s="12">
        <v>91.7</v>
      </c>
      <c r="O56" s="12">
        <v>89.2</v>
      </c>
      <c r="P56" s="12">
        <v>83.7</v>
      </c>
      <c r="Q56" s="12">
        <v>82.7</v>
      </c>
      <c r="R56" s="12">
        <v>96.6</v>
      </c>
      <c r="S56" s="12">
        <v>81.900000000000006</v>
      </c>
      <c r="T56" s="12">
        <v>93.4</v>
      </c>
      <c r="U56" s="12">
        <v>90.5</v>
      </c>
      <c r="V56" s="12">
        <v>60.7</v>
      </c>
      <c r="W56" s="12">
        <v>39</v>
      </c>
      <c r="X56" s="12">
        <v>70.2</v>
      </c>
      <c r="Y56" s="12">
        <v>77</v>
      </c>
      <c r="Z56" s="12">
        <v>75.599999999999994</v>
      </c>
      <c r="AA56" s="12">
        <v>69</v>
      </c>
      <c r="AB56" s="12">
        <v>92.2</v>
      </c>
      <c r="AC56" s="12">
        <v>91.8</v>
      </c>
      <c r="AD56" s="12">
        <v>28</v>
      </c>
      <c r="AE56" s="12">
        <v>90.2</v>
      </c>
      <c r="AF56" s="12">
        <v>87.1</v>
      </c>
      <c r="AG56" s="12">
        <v>81.099999999999994</v>
      </c>
      <c r="AH56" s="12"/>
      <c r="AI56" s="10">
        <v>82749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51.3</v>
      </c>
      <c r="C57" s="12">
        <v>50.8</v>
      </c>
      <c r="D57" s="12">
        <v>48.7</v>
      </c>
      <c r="E57" s="12">
        <v>27.8</v>
      </c>
      <c r="F57" s="12">
        <v>46.6</v>
      </c>
      <c r="G57" s="12">
        <v>17.5</v>
      </c>
      <c r="H57" s="12">
        <v>19.2</v>
      </c>
      <c r="I57" s="12">
        <v>52.5</v>
      </c>
      <c r="J57" s="12">
        <v>51.6</v>
      </c>
      <c r="K57" s="12">
        <v>52.6</v>
      </c>
      <c r="L57" s="12">
        <v>38.700000000000003</v>
      </c>
      <c r="M57" s="12">
        <v>49.9</v>
      </c>
      <c r="N57" s="12">
        <v>50</v>
      </c>
      <c r="O57" s="12">
        <v>50.1</v>
      </c>
      <c r="P57" s="12">
        <v>43.4</v>
      </c>
      <c r="Q57" s="12">
        <v>45.8</v>
      </c>
      <c r="R57" s="12">
        <v>52</v>
      </c>
      <c r="S57" s="12">
        <v>43.5</v>
      </c>
      <c r="T57" s="12">
        <v>50.9</v>
      </c>
      <c r="U57" s="12">
        <v>46.6</v>
      </c>
      <c r="V57" s="12">
        <v>37.299999999999997</v>
      </c>
      <c r="W57" s="12">
        <v>19.600000000000001</v>
      </c>
      <c r="X57" s="12">
        <v>36.1</v>
      </c>
      <c r="Y57" s="12">
        <v>37.9</v>
      </c>
      <c r="Z57" s="12">
        <v>42.8</v>
      </c>
      <c r="AA57" s="12">
        <v>34.1</v>
      </c>
      <c r="AB57" s="12">
        <v>49.9</v>
      </c>
      <c r="AC57" s="12">
        <v>49.8</v>
      </c>
      <c r="AD57" s="12">
        <v>13.2</v>
      </c>
      <c r="AE57" s="12">
        <v>48.9</v>
      </c>
      <c r="AF57" s="12">
        <v>48.1</v>
      </c>
      <c r="AG57" s="12">
        <v>45.9</v>
      </c>
      <c r="AH57" s="12"/>
      <c r="AI57" s="10">
        <v>43375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4166" priority="187" stopIfTrue="1" operator="greaterThan">
      <formula>300</formula>
    </cfRule>
    <cfRule type="cellIs" dxfId="4165" priority="188" stopIfTrue="1" operator="between">
      <formula>150</formula>
      <formula>250</formula>
    </cfRule>
    <cfRule type="cellIs" dxfId="4164" priority="189" stopIfTrue="1" operator="between">
      <formula>250</formula>
      <formula>300</formula>
    </cfRule>
  </conditionalFormatting>
  <conditionalFormatting sqref="B4">
    <cfRule type="cellIs" dxfId="4163" priority="91" stopIfTrue="1" operator="greaterThan">
      <formula>300</formula>
    </cfRule>
    <cfRule type="cellIs" dxfId="4162" priority="92" stopIfTrue="1" operator="between">
      <formula>150</formula>
      <formula>250</formula>
    </cfRule>
    <cfRule type="cellIs" dxfId="4161" priority="93" stopIfTrue="1" operator="between">
      <formula>250</formula>
      <formula>300</formula>
    </cfRule>
  </conditionalFormatting>
  <conditionalFormatting sqref="D4">
    <cfRule type="cellIs" dxfId="4160" priority="88" stopIfTrue="1" operator="greaterThan">
      <formula>300</formula>
    </cfRule>
    <cfRule type="cellIs" dxfId="4159" priority="89" stopIfTrue="1" operator="between">
      <formula>150</formula>
      <formula>250</formula>
    </cfRule>
    <cfRule type="cellIs" dxfId="4158" priority="90" stopIfTrue="1" operator="between">
      <formula>250</formula>
      <formula>300</formula>
    </cfRule>
  </conditionalFormatting>
  <conditionalFormatting sqref="E4">
    <cfRule type="cellIs" dxfId="4157" priority="85" stopIfTrue="1" operator="greaterThan">
      <formula>300</formula>
    </cfRule>
    <cfRule type="cellIs" dxfId="4156" priority="86" stopIfTrue="1" operator="between">
      <formula>150</formula>
      <formula>250</formula>
    </cfRule>
    <cfRule type="cellIs" dxfId="4155" priority="87" stopIfTrue="1" operator="between">
      <formula>250</formula>
      <formula>300</formula>
    </cfRule>
  </conditionalFormatting>
  <conditionalFormatting sqref="F4">
    <cfRule type="cellIs" dxfId="4154" priority="82" stopIfTrue="1" operator="greaterThan">
      <formula>300</formula>
    </cfRule>
    <cfRule type="cellIs" dxfId="4153" priority="83" stopIfTrue="1" operator="between">
      <formula>150</formula>
      <formula>250</formula>
    </cfRule>
    <cfRule type="cellIs" dxfId="4152" priority="84" stopIfTrue="1" operator="between">
      <formula>250</formula>
      <formula>300</formula>
    </cfRule>
  </conditionalFormatting>
  <conditionalFormatting sqref="G4">
    <cfRule type="cellIs" dxfId="4151" priority="79" stopIfTrue="1" operator="greaterThan">
      <formula>300</formula>
    </cfRule>
    <cfRule type="cellIs" dxfId="4150" priority="80" stopIfTrue="1" operator="between">
      <formula>150</formula>
      <formula>250</formula>
    </cfRule>
    <cfRule type="cellIs" dxfId="4149" priority="81" stopIfTrue="1" operator="between">
      <formula>250</formula>
      <formula>300</formula>
    </cfRule>
  </conditionalFormatting>
  <conditionalFormatting sqref="H4">
    <cfRule type="cellIs" dxfId="4148" priority="76" stopIfTrue="1" operator="greaterThan">
      <formula>300</formula>
    </cfRule>
    <cfRule type="cellIs" dxfId="4147" priority="77" stopIfTrue="1" operator="between">
      <formula>150</formula>
      <formula>250</formula>
    </cfRule>
    <cfRule type="cellIs" dxfId="4146" priority="78" stopIfTrue="1" operator="between">
      <formula>250</formula>
      <formula>300</formula>
    </cfRule>
  </conditionalFormatting>
  <conditionalFormatting sqref="I4">
    <cfRule type="cellIs" dxfId="4145" priority="73" stopIfTrue="1" operator="greaterThan">
      <formula>300</formula>
    </cfRule>
    <cfRule type="cellIs" dxfId="4144" priority="74" stopIfTrue="1" operator="between">
      <formula>150</formula>
      <formula>250</formula>
    </cfRule>
    <cfRule type="cellIs" dxfId="4143" priority="75" stopIfTrue="1" operator="between">
      <formula>250</formula>
      <formula>300</formula>
    </cfRule>
  </conditionalFormatting>
  <conditionalFormatting sqref="J4">
    <cfRule type="cellIs" dxfId="4142" priority="70" stopIfTrue="1" operator="greaterThan">
      <formula>300</formula>
    </cfRule>
    <cfRule type="cellIs" dxfId="4141" priority="71" stopIfTrue="1" operator="between">
      <formula>150</formula>
      <formula>250</formula>
    </cfRule>
    <cfRule type="cellIs" dxfId="4140" priority="72" stopIfTrue="1" operator="between">
      <formula>250</formula>
      <formula>300</formula>
    </cfRule>
  </conditionalFormatting>
  <conditionalFormatting sqref="K4">
    <cfRule type="cellIs" dxfId="4139" priority="67" stopIfTrue="1" operator="greaterThan">
      <formula>300</formula>
    </cfRule>
    <cfRule type="cellIs" dxfId="4138" priority="68" stopIfTrue="1" operator="between">
      <formula>150</formula>
      <formula>250</formula>
    </cfRule>
    <cfRule type="cellIs" dxfId="4137" priority="69" stopIfTrue="1" operator="between">
      <formula>250</formula>
      <formula>300</formula>
    </cfRule>
  </conditionalFormatting>
  <conditionalFormatting sqref="L4">
    <cfRule type="cellIs" dxfId="4136" priority="64" stopIfTrue="1" operator="greaterThan">
      <formula>300</formula>
    </cfRule>
    <cfRule type="cellIs" dxfId="4135" priority="65" stopIfTrue="1" operator="between">
      <formula>150</formula>
      <formula>250</formula>
    </cfRule>
    <cfRule type="cellIs" dxfId="4134" priority="66" stopIfTrue="1" operator="between">
      <formula>250</formula>
      <formula>300</formula>
    </cfRule>
  </conditionalFormatting>
  <conditionalFormatting sqref="M4">
    <cfRule type="cellIs" dxfId="4133" priority="61" stopIfTrue="1" operator="greaterThan">
      <formula>300</formula>
    </cfRule>
    <cfRule type="cellIs" dxfId="4132" priority="62" stopIfTrue="1" operator="between">
      <formula>150</formula>
      <formula>250</formula>
    </cfRule>
    <cfRule type="cellIs" dxfId="4131" priority="63" stopIfTrue="1" operator="between">
      <formula>250</formula>
      <formula>300</formula>
    </cfRule>
  </conditionalFormatting>
  <conditionalFormatting sqref="N4">
    <cfRule type="cellIs" dxfId="4130" priority="58" stopIfTrue="1" operator="greaterThan">
      <formula>300</formula>
    </cfRule>
    <cfRule type="cellIs" dxfId="4129" priority="59" stopIfTrue="1" operator="between">
      <formula>150</formula>
      <formula>250</formula>
    </cfRule>
    <cfRule type="cellIs" dxfId="4128" priority="60" stopIfTrue="1" operator="between">
      <formula>250</formula>
      <formula>300</formula>
    </cfRule>
  </conditionalFormatting>
  <conditionalFormatting sqref="O4">
    <cfRule type="cellIs" dxfId="4127" priority="55" stopIfTrue="1" operator="greaterThan">
      <formula>300</formula>
    </cfRule>
    <cfRule type="cellIs" dxfId="4126" priority="56" stopIfTrue="1" operator="between">
      <formula>150</formula>
      <formula>250</formula>
    </cfRule>
    <cfRule type="cellIs" dxfId="4125" priority="57" stopIfTrue="1" operator="between">
      <formula>250</formula>
      <formula>300</formula>
    </cfRule>
  </conditionalFormatting>
  <conditionalFormatting sqref="P4">
    <cfRule type="cellIs" dxfId="4124" priority="52" stopIfTrue="1" operator="greaterThan">
      <formula>300</formula>
    </cfRule>
    <cfRule type="cellIs" dxfId="4123" priority="53" stopIfTrue="1" operator="between">
      <formula>150</formula>
      <formula>250</formula>
    </cfRule>
    <cfRule type="cellIs" dxfId="4122" priority="54" stopIfTrue="1" operator="between">
      <formula>250</formula>
      <formula>300</formula>
    </cfRule>
  </conditionalFormatting>
  <conditionalFormatting sqref="Q4">
    <cfRule type="cellIs" dxfId="4121" priority="49" stopIfTrue="1" operator="greaterThan">
      <formula>300</formula>
    </cfRule>
    <cfRule type="cellIs" dxfId="4120" priority="50" stopIfTrue="1" operator="between">
      <formula>150</formula>
      <formula>250</formula>
    </cfRule>
    <cfRule type="cellIs" dxfId="4119" priority="51" stopIfTrue="1" operator="between">
      <formula>250</formula>
      <formula>300</formula>
    </cfRule>
  </conditionalFormatting>
  <conditionalFormatting sqref="R4">
    <cfRule type="cellIs" dxfId="4118" priority="46" stopIfTrue="1" operator="greaterThan">
      <formula>300</formula>
    </cfRule>
    <cfRule type="cellIs" dxfId="4117" priority="47" stopIfTrue="1" operator="between">
      <formula>150</formula>
      <formula>250</formula>
    </cfRule>
    <cfRule type="cellIs" dxfId="4116" priority="48" stopIfTrue="1" operator="between">
      <formula>250</formula>
      <formula>300</formula>
    </cfRule>
  </conditionalFormatting>
  <conditionalFormatting sqref="S4">
    <cfRule type="cellIs" dxfId="4115" priority="43" stopIfTrue="1" operator="greaterThan">
      <formula>300</formula>
    </cfRule>
    <cfRule type="cellIs" dxfId="4114" priority="44" stopIfTrue="1" operator="between">
      <formula>150</formula>
      <formula>250</formula>
    </cfRule>
    <cfRule type="cellIs" dxfId="4113" priority="45" stopIfTrue="1" operator="between">
      <formula>250</formula>
      <formula>300</formula>
    </cfRule>
  </conditionalFormatting>
  <conditionalFormatting sqref="T4">
    <cfRule type="cellIs" dxfId="4112" priority="40" stopIfTrue="1" operator="greaterThan">
      <formula>300</formula>
    </cfRule>
    <cfRule type="cellIs" dxfId="4111" priority="41" stopIfTrue="1" operator="between">
      <formula>150</formula>
      <formula>250</formula>
    </cfRule>
    <cfRule type="cellIs" dxfId="4110" priority="42" stopIfTrue="1" operator="between">
      <formula>250</formula>
      <formula>300</formula>
    </cfRule>
  </conditionalFormatting>
  <conditionalFormatting sqref="U4">
    <cfRule type="cellIs" dxfId="4109" priority="37" stopIfTrue="1" operator="greaterThan">
      <formula>300</formula>
    </cfRule>
    <cfRule type="cellIs" dxfId="4108" priority="38" stopIfTrue="1" operator="between">
      <formula>150</formula>
      <formula>250</formula>
    </cfRule>
    <cfRule type="cellIs" dxfId="4107" priority="39" stopIfTrue="1" operator="between">
      <formula>250</formula>
      <formula>300</formula>
    </cfRule>
  </conditionalFormatting>
  <conditionalFormatting sqref="V4">
    <cfRule type="cellIs" dxfId="4106" priority="34" stopIfTrue="1" operator="greaterThan">
      <formula>300</formula>
    </cfRule>
    <cfRule type="cellIs" dxfId="4105" priority="35" stopIfTrue="1" operator="between">
      <formula>150</formula>
      <formula>250</formula>
    </cfRule>
    <cfRule type="cellIs" dxfId="4104" priority="36" stopIfTrue="1" operator="between">
      <formula>250</formula>
      <formula>300</formula>
    </cfRule>
  </conditionalFormatting>
  <conditionalFormatting sqref="W4">
    <cfRule type="cellIs" dxfId="4103" priority="31" stopIfTrue="1" operator="greaterThan">
      <formula>300</formula>
    </cfRule>
    <cfRule type="cellIs" dxfId="4102" priority="32" stopIfTrue="1" operator="between">
      <formula>150</formula>
      <formula>250</formula>
    </cfRule>
    <cfRule type="cellIs" dxfId="4101" priority="33" stopIfTrue="1" operator="between">
      <formula>250</formula>
      <formula>300</formula>
    </cfRule>
  </conditionalFormatting>
  <conditionalFormatting sqref="X4">
    <cfRule type="cellIs" dxfId="4100" priority="28" stopIfTrue="1" operator="greaterThan">
      <formula>300</formula>
    </cfRule>
    <cfRule type="cellIs" dxfId="4099" priority="29" stopIfTrue="1" operator="between">
      <formula>150</formula>
      <formula>250</formula>
    </cfRule>
    <cfRule type="cellIs" dxfId="4098" priority="30" stopIfTrue="1" operator="between">
      <formula>250</formula>
      <formula>300</formula>
    </cfRule>
  </conditionalFormatting>
  <conditionalFormatting sqref="Y4">
    <cfRule type="cellIs" dxfId="4097" priority="25" stopIfTrue="1" operator="greaterThan">
      <formula>300</formula>
    </cfRule>
    <cfRule type="cellIs" dxfId="4096" priority="26" stopIfTrue="1" operator="between">
      <formula>150</formula>
      <formula>250</formula>
    </cfRule>
    <cfRule type="cellIs" dxfId="4095" priority="27" stopIfTrue="1" operator="between">
      <formula>250</formula>
      <formula>300</formula>
    </cfRule>
  </conditionalFormatting>
  <conditionalFormatting sqref="Z4">
    <cfRule type="cellIs" dxfId="4094" priority="22" stopIfTrue="1" operator="greaterThan">
      <formula>300</formula>
    </cfRule>
    <cfRule type="cellIs" dxfId="4093" priority="23" stopIfTrue="1" operator="between">
      <formula>150</formula>
      <formula>250</formula>
    </cfRule>
    <cfRule type="cellIs" dxfId="4092" priority="24" stopIfTrue="1" operator="between">
      <formula>250</formula>
      <formula>300</formula>
    </cfRule>
  </conditionalFormatting>
  <conditionalFormatting sqref="AA4">
    <cfRule type="cellIs" dxfId="4091" priority="19" stopIfTrue="1" operator="greaterThan">
      <formula>300</formula>
    </cfRule>
    <cfRule type="cellIs" dxfId="4090" priority="20" stopIfTrue="1" operator="between">
      <formula>150</formula>
      <formula>250</formula>
    </cfRule>
    <cfRule type="cellIs" dxfId="4089" priority="21" stopIfTrue="1" operator="between">
      <formula>250</formula>
      <formula>300</formula>
    </cfRule>
  </conditionalFormatting>
  <conditionalFormatting sqref="AB4">
    <cfRule type="cellIs" dxfId="4088" priority="16" stopIfTrue="1" operator="greaterThan">
      <formula>300</formula>
    </cfRule>
    <cfRule type="cellIs" dxfId="4087" priority="17" stopIfTrue="1" operator="between">
      <formula>150</formula>
      <formula>250</formula>
    </cfRule>
    <cfRule type="cellIs" dxfId="4086" priority="18" stopIfTrue="1" operator="between">
      <formula>250</formula>
      <formula>300</formula>
    </cfRule>
  </conditionalFormatting>
  <conditionalFormatting sqref="AC4">
    <cfRule type="cellIs" dxfId="4085" priority="13" stopIfTrue="1" operator="greaterThan">
      <formula>300</formula>
    </cfRule>
    <cfRule type="cellIs" dxfId="4084" priority="14" stopIfTrue="1" operator="between">
      <formula>150</formula>
      <formula>250</formula>
    </cfRule>
    <cfRule type="cellIs" dxfId="4083" priority="15" stopIfTrue="1" operator="between">
      <formula>250</formula>
      <formula>300</formula>
    </cfRule>
  </conditionalFormatting>
  <conditionalFormatting sqref="AD4">
    <cfRule type="cellIs" dxfId="4082" priority="10" stopIfTrue="1" operator="greaterThan">
      <formula>300</formula>
    </cfRule>
    <cfRule type="cellIs" dxfId="4081" priority="11" stopIfTrue="1" operator="between">
      <formula>150</formula>
      <formula>250</formula>
    </cfRule>
    <cfRule type="cellIs" dxfId="4080" priority="12" stopIfTrue="1" operator="between">
      <formula>250</formula>
      <formula>300</formula>
    </cfRule>
  </conditionalFormatting>
  <conditionalFormatting sqref="AE4">
    <cfRule type="cellIs" dxfId="4079" priority="7" stopIfTrue="1" operator="greaterThan">
      <formula>300</formula>
    </cfRule>
    <cfRule type="cellIs" dxfId="4078" priority="8" stopIfTrue="1" operator="between">
      <formula>150</formula>
      <formula>250</formula>
    </cfRule>
    <cfRule type="cellIs" dxfId="4077" priority="9" stopIfTrue="1" operator="between">
      <formula>250</formula>
      <formula>300</formula>
    </cfRule>
  </conditionalFormatting>
  <conditionalFormatting sqref="AF4">
    <cfRule type="cellIs" dxfId="4076" priority="4" stopIfTrue="1" operator="greaterThan">
      <formula>300</formula>
    </cfRule>
    <cfRule type="cellIs" dxfId="4075" priority="5" stopIfTrue="1" operator="between">
      <formula>150</formula>
      <formula>250</formula>
    </cfRule>
    <cfRule type="cellIs" dxfId="4074" priority="6" stopIfTrue="1" operator="between">
      <formula>250</formula>
      <formula>300</formula>
    </cfRule>
  </conditionalFormatting>
  <conditionalFormatting sqref="AG4">
    <cfRule type="cellIs" dxfId="4073" priority="1" stopIfTrue="1" operator="greaterThan">
      <formula>300</formula>
    </cfRule>
    <cfRule type="cellIs" dxfId="4072" priority="2" stopIfTrue="1" operator="between">
      <formula>150</formula>
      <formula>250</formula>
    </cfRule>
    <cfRule type="cellIs" dxfId="4071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C34" sqref="AC34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52.4</v>
      </c>
      <c r="C3" s="12">
        <v>42.2</v>
      </c>
      <c r="D3" s="12">
        <v>47.3</v>
      </c>
      <c r="E3" s="12">
        <v>40.6</v>
      </c>
      <c r="F3" s="12">
        <v>45</v>
      </c>
      <c r="G3" s="12">
        <v>43.8</v>
      </c>
      <c r="H3" s="12">
        <v>41</v>
      </c>
      <c r="I3" s="12">
        <v>52</v>
      </c>
      <c r="J3" s="12">
        <v>51.9</v>
      </c>
      <c r="K3" s="12">
        <v>52.7</v>
      </c>
      <c r="L3" s="12">
        <v>52.7</v>
      </c>
      <c r="M3" s="12">
        <v>48.2</v>
      </c>
      <c r="N3" s="12">
        <v>41.1</v>
      </c>
      <c r="O3" s="12">
        <v>52.1</v>
      </c>
      <c r="P3" s="12">
        <v>53</v>
      </c>
      <c r="Q3" s="12">
        <v>47.7</v>
      </c>
      <c r="R3" s="12">
        <v>41</v>
      </c>
      <c r="S3" s="12">
        <v>44.6</v>
      </c>
      <c r="T3" s="28">
        <v>51.2</v>
      </c>
      <c r="U3" s="12">
        <v>42.8</v>
      </c>
      <c r="V3" s="12">
        <v>40.6</v>
      </c>
      <c r="W3" s="12">
        <v>39.700000000000003</v>
      </c>
      <c r="X3" s="12">
        <v>40</v>
      </c>
      <c r="Y3" s="12">
        <v>52.4</v>
      </c>
      <c r="Z3" s="12">
        <v>49.4</v>
      </c>
      <c r="AA3" s="12">
        <v>17</v>
      </c>
      <c r="AB3" s="12">
        <v>48.5</v>
      </c>
      <c r="AC3" s="12">
        <v>50.5</v>
      </c>
      <c r="AD3" s="12">
        <v>39.799999999999997</v>
      </c>
      <c r="AE3" s="12">
        <v>49.1</v>
      </c>
      <c r="AF3" s="12">
        <v>14.6</v>
      </c>
      <c r="AG3" s="12">
        <v>20.6</v>
      </c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350.3</v>
      </c>
      <c r="C4" s="28">
        <f t="shared" si="0"/>
        <v>189.8</v>
      </c>
      <c r="D4" s="28">
        <f t="shared" si="0"/>
        <v>300.59999999999997</v>
      </c>
      <c r="E4" s="28">
        <f t="shared" si="0"/>
        <v>313.7</v>
      </c>
      <c r="F4" s="28">
        <f t="shared" si="0"/>
        <v>253.70000000000002</v>
      </c>
      <c r="G4" s="28">
        <f t="shared" si="0"/>
        <v>301.50000000000006</v>
      </c>
      <c r="H4" s="28">
        <f t="shared" ref="H4:M4" si="1">SUM(H54:H57)</f>
        <v>232.2</v>
      </c>
      <c r="I4" s="28">
        <f t="shared" si="1"/>
        <v>268.70000000000005</v>
      </c>
      <c r="J4" s="28">
        <f t="shared" si="1"/>
        <v>155.60000000000002</v>
      </c>
      <c r="K4" s="28">
        <f t="shared" si="1"/>
        <v>160.5</v>
      </c>
      <c r="L4" s="28">
        <f t="shared" si="1"/>
        <v>273.59999999999997</v>
      </c>
      <c r="M4" s="28">
        <f t="shared" si="1"/>
        <v>325.5</v>
      </c>
      <c r="N4" s="28">
        <f t="shared" ref="N4:S4" si="2">SUM(N54:N57)</f>
        <v>318.5</v>
      </c>
      <c r="O4" s="28">
        <f t="shared" si="2"/>
        <v>185.9</v>
      </c>
      <c r="P4" s="28">
        <f t="shared" si="2"/>
        <v>178</v>
      </c>
      <c r="Q4" s="28">
        <f t="shared" si="2"/>
        <v>314.89999999999998</v>
      </c>
      <c r="R4" s="28">
        <f t="shared" si="2"/>
        <v>308.40000000000003</v>
      </c>
      <c r="S4" s="28">
        <f t="shared" si="2"/>
        <v>155.20000000000002</v>
      </c>
      <c r="T4" s="28">
        <f>SUM(T54:T57)</f>
        <v>263.10000000000002</v>
      </c>
      <c r="U4" s="28">
        <f>SUM(U54:U57)</f>
        <v>296.8</v>
      </c>
      <c r="V4" s="28">
        <f t="shared" ref="V4:AG4" si="3">SUM(V54:V57)</f>
        <v>298</v>
      </c>
      <c r="W4" s="28">
        <f t="shared" si="3"/>
        <v>287.2</v>
      </c>
      <c r="X4" s="28">
        <f t="shared" si="3"/>
        <v>238.49999999999997</v>
      </c>
      <c r="Y4" s="28">
        <f t="shared" si="3"/>
        <v>249.5</v>
      </c>
      <c r="Z4" s="28">
        <f t="shared" si="3"/>
        <v>171</v>
      </c>
      <c r="AA4" s="28">
        <f t="shared" si="3"/>
        <v>52.1</v>
      </c>
      <c r="AB4" s="28">
        <f t="shared" si="3"/>
        <v>285.2</v>
      </c>
      <c r="AC4" s="28">
        <f t="shared" si="3"/>
        <v>279.60000000000002</v>
      </c>
      <c r="AD4" s="28">
        <f t="shared" si="3"/>
        <v>279.8</v>
      </c>
      <c r="AE4" s="28">
        <f t="shared" si="3"/>
        <v>183.79999999999998</v>
      </c>
      <c r="AF4" s="28">
        <f t="shared" si="3"/>
        <v>64.2</v>
      </c>
      <c r="AG4" s="28">
        <f t="shared" si="3"/>
        <v>67.7</v>
      </c>
      <c r="AI4" s="9">
        <f>SUM(C4:AG4)</f>
        <v>7252.8000000000011</v>
      </c>
      <c r="AJ4" s="14">
        <f>AVERAGE(C4:AG4)</f>
        <v>233.96129032258068</v>
      </c>
      <c r="AK4" s="15"/>
    </row>
    <row r="5" spans="1:40" x14ac:dyDescent="0.25">
      <c r="A5" s="11" t="s">
        <v>29</v>
      </c>
      <c r="B5" s="10">
        <f t="shared" ref="B5:H5" si="4">$B53+B6</f>
        <v>302155</v>
      </c>
      <c r="C5" s="10">
        <f t="shared" si="4"/>
        <v>302345</v>
      </c>
      <c r="D5" s="10">
        <f t="shared" si="4"/>
        <v>302645</v>
      </c>
      <c r="E5" s="10">
        <f t="shared" si="4"/>
        <v>302960</v>
      </c>
      <c r="F5" s="10">
        <f t="shared" si="4"/>
        <v>303215</v>
      </c>
      <c r="G5" s="10">
        <f t="shared" si="4"/>
        <v>303516</v>
      </c>
      <c r="H5" s="10">
        <f t="shared" si="4"/>
        <v>303749</v>
      </c>
      <c r="I5" s="10">
        <f t="shared" ref="I5:O5" si="5">$B53+I6</f>
        <v>304017</v>
      </c>
      <c r="J5" s="10">
        <f t="shared" si="5"/>
        <v>304173</v>
      </c>
      <c r="K5" s="10">
        <f t="shared" si="5"/>
        <v>304334</v>
      </c>
      <c r="L5" s="10">
        <f t="shared" si="5"/>
        <v>304608</v>
      </c>
      <c r="M5" s="10">
        <f t="shared" si="5"/>
        <v>304934</v>
      </c>
      <c r="N5" s="10">
        <f t="shared" si="5"/>
        <v>305251</v>
      </c>
      <c r="O5" s="10">
        <f t="shared" si="5"/>
        <v>305438</v>
      </c>
      <c r="P5" s="10">
        <f t="shared" ref="P5:U5" si="6">$B53+P6</f>
        <v>305617</v>
      </c>
      <c r="Q5" s="10">
        <f t="shared" si="6"/>
        <v>305932</v>
      </c>
      <c r="R5" s="10">
        <f t="shared" si="6"/>
        <v>306239</v>
      </c>
      <c r="S5" s="10">
        <f t="shared" si="6"/>
        <v>306395</v>
      </c>
      <c r="T5" s="10">
        <f t="shared" si="6"/>
        <v>306658</v>
      </c>
      <c r="U5" s="10">
        <f t="shared" si="6"/>
        <v>306955</v>
      </c>
      <c r="V5" s="10">
        <f t="shared" ref="V5:AG5" si="7">$B53+V6</f>
        <v>307354</v>
      </c>
      <c r="W5" s="10">
        <f t="shared" si="7"/>
        <v>307541</v>
      </c>
      <c r="X5" s="10">
        <f t="shared" si="7"/>
        <v>307779</v>
      </c>
      <c r="Y5" s="10">
        <f t="shared" si="7"/>
        <v>308028</v>
      </c>
      <c r="Z5" s="10">
        <f t="shared" si="7"/>
        <v>308199</v>
      </c>
      <c r="AA5" s="10">
        <f t="shared" si="7"/>
        <v>308253</v>
      </c>
      <c r="AB5" s="10">
        <f t="shared" si="7"/>
        <v>308538</v>
      </c>
      <c r="AC5" s="10">
        <f t="shared" si="7"/>
        <v>308818</v>
      </c>
      <c r="AD5" s="10">
        <f t="shared" si="7"/>
        <v>309097</v>
      </c>
      <c r="AE5" s="10">
        <f t="shared" si="7"/>
        <v>309281</v>
      </c>
      <c r="AF5" s="10">
        <f t="shared" si="7"/>
        <v>309346</v>
      </c>
      <c r="AG5" s="10">
        <f t="shared" si="7"/>
        <v>309415</v>
      </c>
      <c r="AI5" s="10">
        <f>MAX(C5:AG5)-B5</f>
        <v>7260</v>
      </c>
    </row>
    <row r="6" spans="1:40" s="19" customFormat="1" x14ac:dyDescent="0.25">
      <c r="B6" s="24">
        <v>260480</v>
      </c>
      <c r="C6" s="24">
        <v>260670</v>
      </c>
      <c r="D6" s="24">
        <v>260970</v>
      </c>
      <c r="E6" s="10">
        <v>261285</v>
      </c>
      <c r="F6" s="24">
        <v>261540</v>
      </c>
      <c r="G6" s="24">
        <v>261841</v>
      </c>
      <c r="H6" s="24">
        <v>262074</v>
      </c>
      <c r="I6" s="24">
        <v>262342</v>
      </c>
      <c r="J6" s="24">
        <v>262498</v>
      </c>
      <c r="K6" s="24">
        <v>262659</v>
      </c>
      <c r="L6" s="24">
        <v>262933</v>
      </c>
      <c r="M6" s="24">
        <v>263259</v>
      </c>
      <c r="N6" s="24">
        <v>263576</v>
      </c>
      <c r="O6" s="24">
        <v>263763</v>
      </c>
      <c r="P6" s="24">
        <v>263942</v>
      </c>
      <c r="Q6" s="24">
        <v>264257</v>
      </c>
      <c r="R6" s="24">
        <v>264564</v>
      </c>
      <c r="S6" s="24">
        <v>264720</v>
      </c>
      <c r="T6" s="24">
        <v>264983</v>
      </c>
      <c r="U6" s="24">
        <v>265280</v>
      </c>
      <c r="V6" s="24">
        <v>265679</v>
      </c>
      <c r="W6" s="24">
        <v>265866</v>
      </c>
      <c r="X6" s="24">
        <v>266104</v>
      </c>
      <c r="Y6" s="24">
        <v>266353</v>
      </c>
      <c r="Z6" s="24">
        <v>266524</v>
      </c>
      <c r="AA6" s="24">
        <v>266578</v>
      </c>
      <c r="AB6" s="24">
        <v>266863</v>
      </c>
      <c r="AC6" s="24">
        <v>267143</v>
      </c>
      <c r="AD6" s="24">
        <v>267422</v>
      </c>
      <c r="AE6" s="24">
        <v>267606</v>
      </c>
      <c r="AF6" s="24">
        <v>267671</v>
      </c>
      <c r="AG6" s="24">
        <v>267740</v>
      </c>
      <c r="AI6" s="10"/>
      <c r="AJ6" s="20"/>
    </row>
    <row r="7" spans="1:40" x14ac:dyDescent="0.25">
      <c r="A7" s="11" t="s">
        <v>27</v>
      </c>
      <c r="B7" s="10">
        <v>258780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264948</v>
      </c>
      <c r="AI7" s="10">
        <f>MAX(C7:AG7)-B7</f>
        <v>6168</v>
      </c>
      <c r="AJ7" s="16"/>
    </row>
    <row r="8" spans="1:40" x14ac:dyDescent="0.25">
      <c r="A8" s="18" t="s">
        <v>37</v>
      </c>
      <c r="B8" s="10">
        <v>43375</v>
      </c>
      <c r="O8" s="10"/>
      <c r="AE8" s="10"/>
      <c r="AF8" s="10"/>
      <c r="AG8" s="10">
        <f>AI57</f>
        <v>44467</v>
      </c>
      <c r="AI8" s="10">
        <f>MAX(C8:AG8)-B8</f>
        <v>1092</v>
      </c>
    </row>
    <row r="9" spans="1:40" x14ac:dyDescent="0.25">
      <c r="AI9" s="10">
        <f>SUM(AI7:AI8)</f>
        <v>7260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103.1</v>
      </c>
      <c r="C54" s="12">
        <v>53.6</v>
      </c>
      <c r="D54" s="12">
        <v>88.6</v>
      </c>
      <c r="E54" s="12">
        <v>92.1</v>
      </c>
      <c r="F54" s="12">
        <v>71.599999999999994</v>
      </c>
      <c r="G54" s="12">
        <v>87.4</v>
      </c>
      <c r="H54" s="12">
        <v>66.3</v>
      </c>
      <c r="I54" s="12">
        <v>80.2</v>
      </c>
      <c r="J54" s="12">
        <v>43.6</v>
      </c>
      <c r="K54" s="12">
        <v>44.3</v>
      </c>
      <c r="L54" s="12">
        <v>83.2</v>
      </c>
      <c r="M54" s="12">
        <v>97.5</v>
      </c>
      <c r="N54" s="12">
        <v>94.3</v>
      </c>
      <c r="O54" s="12">
        <v>55.2</v>
      </c>
      <c r="P54" s="12">
        <v>52.3</v>
      </c>
      <c r="Q54" s="12">
        <v>92.8</v>
      </c>
      <c r="R54" s="12">
        <v>90.9</v>
      </c>
      <c r="S54" s="12">
        <v>43.1</v>
      </c>
      <c r="T54" s="12">
        <v>79.400000000000006</v>
      </c>
      <c r="U54" s="12">
        <v>87.1</v>
      </c>
      <c r="V54" s="12">
        <v>87.9</v>
      </c>
      <c r="W54" s="12">
        <v>83.4</v>
      </c>
      <c r="X54" s="12">
        <v>66.8</v>
      </c>
      <c r="Y54" s="12">
        <v>72.7</v>
      </c>
      <c r="Z54" s="12">
        <v>50.2</v>
      </c>
      <c r="AA54" s="12">
        <v>15.7</v>
      </c>
      <c r="AB54" s="12">
        <v>85.7</v>
      </c>
      <c r="AC54" s="12">
        <v>82.7</v>
      </c>
      <c r="AD54" s="12">
        <v>82.5</v>
      </c>
      <c r="AE54" s="12">
        <v>53.9</v>
      </c>
      <c r="AF54" s="12">
        <v>18.8</v>
      </c>
      <c r="AG54" s="12">
        <v>19.8</v>
      </c>
      <c r="AH54" s="12"/>
      <c r="AI54" s="10">
        <v>49187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99.4</v>
      </c>
      <c r="C55" s="12">
        <v>52.7</v>
      </c>
      <c r="D55" s="12">
        <v>86.2</v>
      </c>
      <c r="E55" s="12">
        <v>89.6</v>
      </c>
      <c r="F55" s="12">
        <v>70.400000000000006</v>
      </c>
      <c r="G55" s="12">
        <v>85.9</v>
      </c>
      <c r="H55" s="12">
        <v>63.8</v>
      </c>
      <c r="I55" s="12">
        <v>77.599999999999994</v>
      </c>
      <c r="J55" s="12">
        <v>42.8</v>
      </c>
      <c r="K55" s="12">
        <v>43.3</v>
      </c>
      <c r="L55" s="12">
        <v>80.2</v>
      </c>
      <c r="M55" s="12">
        <v>94.1</v>
      </c>
      <c r="N55" s="12">
        <v>91.2</v>
      </c>
      <c r="O55" s="12">
        <v>53.9</v>
      </c>
      <c r="P55" s="12">
        <v>50.7</v>
      </c>
      <c r="Q55" s="12">
        <v>90.1</v>
      </c>
      <c r="R55" s="12">
        <v>88.4</v>
      </c>
      <c r="S55" s="12">
        <v>42.2</v>
      </c>
      <c r="T55" s="12">
        <v>76.900000000000006</v>
      </c>
      <c r="U55" s="12">
        <v>85.1</v>
      </c>
      <c r="V55" s="12">
        <v>85.3</v>
      </c>
      <c r="W55" s="12">
        <v>81.3</v>
      </c>
      <c r="X55" s="12">
        <v>66.099999999999994</v>
      </c>
      <c r="Y55" s="12">
        <v>71.2</v>
      </c>
      <c r="Z55" s="12">
        <v>48.2</v>
      </c>
      <c r="AA55" s="12">
        <v>14.9</v>
      </c>
      <c r="AB55" s="12">
        <v>82.8</v>
      </c>
      <c r="AC55" s="12">
        <v>80.3</v>
      </c>
      <c r="AD55" s="12">
        <v>80</v>
      </c>
      <c r="AE55" s="12">
        <v>52.3</v>
      </c>
      <c r="AF55" s="12">
        <v>18.2</v>
      </c>
      <c r="AG55" s="12">
        <v>19.2</v>
      </c>
      <c r="AH55" s="12"/>
      <c r="AI55" s="10">
        <v>89361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96.5</v>
      </c>
      <c r="C56" s="12">
        <v>53.1</v>
      </c>
      <c r="D56" s="12">
        <v>81.599999999999994</v>
      </c>
      <c r="E56" s="12">
        <v>85.5</v>
      </c>
      <c r="F56" s="12">
        <v>70.8</v>
      </c>
      <c r="G56" s="12">
        <v>82.9</v>
      </c>
      <c r="H56" s="12">
        <v>63.9</v>
      </c>
      <c r="I56" s="12">
        <v>73.3</v>
      </c>
      <c r="J56" s="12">
        <v>42.9</v>
      </c>
      <c r="K56" s="12">
        <v>43.6</v>
      </c>
      <c r="L56" s="12">
        <v>74.3</v>
      </c>
      <c r="M56" s="12">
        <v>87.8</v>
      </c>
      <c r="N56" s="12">
        <v>85.5</v>
      </c>
      <c r="O56" s="12">
        <v>51.2</v>
      </c>
      <c r="P56" s="12">
        <v>50</v>
      </c>
      <c r="Q56" s="12">
        <v>84.8</v>
      </c>
      <c r="R56" s="12">
        <v>82.9</v>
      </c>
      <c r="S56" s="12">
        <v>42.2</v>
      </c>
      <c r="T56" s="12">
        <v>71.900000000000006</v>
      </c>
      <c r="U56" s="12">
        <v>80.5</v>
      </c>
      <c r="V56" s="12">
        <v>80.400000000000006</v>
      </c>
      <c r="W56" s="12">
        <v>78.099999999999994</v>
      </c>
      <c r="X56" s="12">
        <v>66.099999999999994</v>
      </c>
      <c r="Y56" s="12">
        <v>67.400000000000006</v>
      </c>
      <c r="Z56" s="12">
        <v>47.1</v>
      </c>
      <c r="AA56" s="12">
        <v>14.4</v>
      </c>
      <c r="AB56" s="12">
        <v>76.599999999999994</v>
      </c>
      <c r="AC56" s="12">
        <v>74.599999999999994</v>
      </c>
      <c r="AD56" s="12">
        <v>75.099999999999994</v>
      </c>
      <c r="AE56" s="12">
        <v>48.1</v>
      </c>
      <c r="AF56" s="12">
        <v>18</v>
      </c>
      <c r="AG56" s="12">
        <v>19</v>
      </c>
      <c r="AH56" s="12"/>
      <c r="AI56" s="10">
        <v>84725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51.3</v>
      </c>
      <c r="C57" s="12">
        <v>30.4</v>
      </c>
      <c r="D57" s="12">
        <v>44.2</v>
      </c>
      <c r="E57" s="12">
        <v>46.5</v>
      </c>
      <c r="F57" s="12">
        <v>40.9</v>
      </c>
      <c r="G57" s="12">
        <v>45.3</v>
      </c>
      <c r="H57" s="12">
        <v>38.200000000000003</v>
      </c>
      <c r="I57" s="12">
        <v>37.6</v>
      </c>
      <c r="J57" s="12">
        <v>26.3</v>
      </c>
      <c r="K57" s="12">
        <v>29.3</v>
      </c>
      <c r="L57" s="12">
        <v>35.9</v>
      </c>
      <c r="M57" s="12">
        <v>46.1</v>
      </c>
      <c r="N57" s="12">
        <v>47.5</v>
      </c>
      <c r="O57" s="12">
        <v>25.6</v>
      </c>
      <c r="P57" s="12">
        <v>25</v>
      </c>
      <c r="Q57" s="12">
        <v>47.2</v>
      </c>
      <c r="R57" s="12">
        <v>46.2</v>
      </c>
      <c r="S57" s="12">
        <v>27.7</v>
      </c>
      <c r="T57" s="12">
        <v>34.9</v>
      </c>
      <c r="U57" s="12">
        <v>44.1</v>
      </c>
      <c r="V57" s="12">
        <v>44.4</v>
      </c>
      <c r="W57" s="12">
        <v>44.4</v>
      </c>
      <c r="X57" s="12">
        <v>39.5</v>
      </c>
      <c r="Y57" s="12">
        <v>38.200000000000003</v>
      </c>
      <c r="Z57" s="12">
        <v>25.5</v>
      </c>
      <c r="AA57" s="12">
        <v>7.1</v>
      </c>
      <c r="AB57" s="12">
        <v>40.1</v>
      </c>
      <c r="AC57" s="12">
        <v>42</v>
      </c>
      <c r="AD57" s="12">
        <v>42.2</v>
      </c>
      <c r="AE57" s="12">
        <v>29.5</v>
      </c>
      <c r="AF57" s="12">
        <v>9.1999999999999993</v>
      </c>
      <c r="AG57" s="12">
        <v>9.6999999999999993</v>
      </c>
      <c r="AH57" s="12"/>
      <c r="AI57" s="10">
        <v>44467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4070" priority="157" stopIfTrue="1" operator="greaterThan">
      <formula>300</formula>
    </cfRule>
    <cfRule type="cellIs" dxfId="4069" priority="158" stopIfTrue="1" operator="between">
      <formula>150</formula>
      <formula>250</formula>
    </cfRule>
    <cfRule type="cellIs" dxfId="4068" priority="159" stopIfTrue="1" operator="between">
      <formula>250</formula>
      <formula>300</formula>
    </cfRule>
  </conditionalFormatting>
  <conditionalFormatting sqref="D4">
    <cfRule type="cellIs" dxfId="4067" priority="61" stopIfTrue="1" operator="greaterThan">
      <formula>300</formula>
    </cfRule>
    <cfRule type="cellIs" dxfId="4066" priority="62" stopIfTrue="1" operator="between">
      <formula>150</formula>
      <formula>250</formula>
    </cfRule>
    <cfRule type="cellIs" dxfId="4065" priority="63" stopIfTrue="1" operator="between">
      <formula>250</formula>
      <formula>300</formula>
    </cfRule>
  </conditionalFormatting>
  <conditionalFormatting sqref="E4">
    <cfRule type="cellIs" dxfId="4064" priority="58" stopIfTrue="1" operator="greaterThan">
      <formula>300</formula>
    </cfRule>
    <cfRule type="cellIs" dxfId="4063" priority="59" stopIfTrue="1" operator="between">
      <formula>150</formula>
      <formula>250</formula>
    </cfRule>
    <cfRule type="cellIs" dxfId="4062" priority="60" stopIfTrue="1" operator="between">
      <formula>250</formula>
      <formula>300</formula>
    </cfRule>
  </conditionalFormatting>
  <conditionalFormatting sqref="B4">
    <cfRule type="cellIs" dxfId="4061" priority="55" stopIfTrue="1" operator="greaterThan">
      <formula>300</formula>
    </cfRule>
    <cfRule type="cellIs" dxfId="4060" priority="56" stopIfTrue="1" operator="between">
      <formula>150</formula>
      <formula>250</formula>
    </cfRule>
    <cfRule type="cellIs" dxfId="4059" priority="57" stopIfTrue="1" operator="between">
      <formula>250</formula>
      <formula>300</formula>
    </cfRule>
  </conditionalFormatting>
  <conditionalFormatting sqref="F4">
    <cfRule type="cellIs" dxfId="4058" priority="52" stopIfTrue="1" operator="greaterThan">
      <formula>300</formula>
    </cfRule>
    <cfRule type="cellIs" dxfId="4057" priority="53" stopIfTrue="1" operator="between">
      <formula>150</formula>
      <formula>250</formula>
    </cfRule>
    <cfRule type="cellIs" dxfId="4056" priority="54" stopIfTrue="1" operator="between">
      <formula>250</formula>
      <formula>300</formula>
    </cfRule>
  </conditionalFormatting>
  <conditionalFormatting sqref="G4">
    <cfRule type="cellIs" dxfId="4055" priority="49" stopIfTrue="1" operator="greaterThan">
      <formula>300</formula>
    </cfRule>
    <cfRule type="cellIs" dxfId="4054" priority="50" stopIfTrue="1" operator="between">
      <formula>150</formula>
      <formula>250</formula>
    </cfRule>
    <cfRule type="cellIs" dxfId="4053" priority="51" stopIfTrue="1" operator="between">
      <formula>250</formula>
      <formula>300</formula>
    </cfRule>
  </conditionalFormatting>
  <conditionalFormatting sqref="H4">
    <cfRule type="cellIs" dxfId="4052" priority="46" stopIfTrue="1" operator="greaterThan">
      <formula>300</formula>
    </cfRule>
    <cfRule type="cellIs" dxfId="4051" priority="47" stopIfTrue="1" operator="between">
      <formula>150</formula>
      <formula>250</formula>
    </cfRule>
    <cfRule type="cellIs" dxfId="4050" priority="48" stopIfTrue="1" operator="between">
      <formula>250</formula>
      <formula>300</formula>
    </cfRule>
  </conditionalFormatting>
  <conditionalFormatting sqref="I4">
    <cfRule type="cellIs" dxfId="4049" priority="43" stopIfTrue="1" operator="greaterThan">
      <formula>300</formula>
    </cfRule>
    <cfRule type="cellIs" dxfId="4048" priority="44" stopIfTrue="1" operator="between">
      <formula>150</formula>
      <formula>250</formula>
    </cfRule>
    <cfRule type="cellIs" dxfId="4047" priority="45" stopIfTrue="1" operator="between">
      <formula>250</formula>
      <formula>300</formula>
    </cfRule>
  </conditionalFormatting>
  <conditionalFormatting sqref="J4">
    <cfRule type="cellIs" dxfId="4046" priority="40" stopIfTrue="1" operator="greaterThan">
      <formula>300</formula>
    </cfRule>
    <cfRule type="cellIs" dxfId="4045" priority="41" stopIfTrue="1" operator="between">
      <formula>150</formula>
      <formula>250</formula>
    </cfRule>
    <cfRule type="cellIs" dxfId="4044" priority="42" stopIfTrue="1" operator="between">
      <formula>250</formula>
      <formula>300</formula>
    </cfRule>
  </conditionalFormatting>
  <conditionalFormatting sqref="K4">
    <cfRule type="cellIs" dxfId="4043" priority="37" stopIfTrue="1" operator="greaterThan">
      <formula>300</formula>
    </cfRule>
    <cfRule type="cellIs" dxfId="4042" priority="38" stopIfTrue="1" operator="between">
      <formula>150</formula>
      <formula>250</formula>
    </cfRule>
    <cfRule type="cellIs" dxfId="4041" priority="39" stopIfTrue="1" operator="between">
      <formula>250</formula>
      <formula>300</formula>
    </cfRule>
  </conditionalFormatting>
  <conditionalFormatting sqref="L4">
    <cfRule type="cellIs" dxfId="4040" priority="34" stopIfTrue="1" operator="greaterThan">
      <formula>300</formula>
    </cfRule>
    <cfRule type="cellIs" dxfId="4039" priority="35" stopIfTrue="1" operator="between">
      <formula>150</formula>
      <formula>250</formula>
    </cfRule>
    <cfRule type="cellIs" dxfId="4038" priority="36" stopIfTrue="1" operator="between">
      <formula>250</formula>
      <formula>300</formula>
    </cfRule>
  </conditionalFormatting>
  <conditionalFormatting sqref="M4">
    <cfRule type="cellIs" dxfId="4037" priority="31" stopIfTrue="1" operator="greaterThan">
      <formula>300</formula>
    </cfRule>
    <cfRule type="cellIs" dxfId="4036" priority="32" stopIfTrue="1" operator="between">
      <formula>150</formula>
      <formula>250</formula>
    </cfRule>
    <cfRule type="cellIs" dxfId="4035" priority="33" stopIfTrue="1" operator="between">
      <formula>250</formula>
      <formula>300</formula>
    </cfRule>
  </conditionalFormatting>
  <conditionalFormatting sqref="N4">
    <cfRule type="cellIs" dxfId="4034" priority="28" stopIfTrue="1" operator="greaterThan">
      <formula>300</formula>
    </cfRule>
    <cfRule type="cellIs" dxfId="4033" priority="29" stopIfTrue="1" operator="between">
      <formula>150</formula>
      <formula>250</formula>
    </cfRule>
    <cfRule type="cellIs" dxfId="4032" priority="30" stopIfTrue="1" operator="between">
      <formula>250</formula>
      <formula>300</formula>
    </cfRule>
  </conditionalFormatting>
  <conditionalFormatting sqref="O4">
    <cfRule type="cellIs" dxfId="4031" priority="25" stopIfTrue="1" operator="greaterThan">
      <formula>300</formula>
    </cfRule>
    <cfRule type="cellIs" dxfId="4030" priority="26" stopIfTrue="1" operator="between">
      <formula>150</formula>
      <formula>250</formula>
    </cfRule>
    <cfRule type="cellIs" dxfId="4029" priority="27" stopIfTrue="1" operator="between">
      <formula>250</formula>
      <formula>300</formula>
    </cfRule>
  </conditionalFormatting>
  <conditionalFormatting sqref="P4">
    <cfRule type="cellIs" dxfId="4028" priority="22" stopIfTrue="1" operator="greaterThan">
      <formula>300</formula>
    </cfRule>
    <cfRule type="cellIs" dxfId="4027" priority="23" stopIfTrue="1" operator="between">
      <formula>150</formula>
      <formula>250</formula>
    </cfRule>
    <cfRule type="cellIs" dxfId="4026" priority="24" stopIfTrue="1" operator="between">
      <formula>250</formula>
      <formula>300</formula>
    </cfRule>
  </conditionalFormatting>
  <conditionalFormatting sqref="Q4">
    <cfRule type="cellIs" dxfId="4025" priority="19" stopIfTrue="1" operator="greaterThan">
      <formula>300</formula>
    </cfRule>
    <cfRule type="cellIs" dxfId="4024" priority="20" stopIfTrue="1" operator="between">
      <formula>150</formula>
      <formula>250</formula>
    </cfRule>
    <cfRule type="cellIs" dxfId="4023" priority="21" stopIfTrue="1" operator="between">
      <formula>250</formula>
      <formula>300</formula>
    </cfRule>
  </conditionalFormatting>
  <conditionalFormatting sqref="R4">
    <cfRule type="cellIs" dxfId="4022" priority="16" stopIfTrue="1" operator="greaterThan">
      <formula>300</formula>
    </cfRule>
    <cfRule type="cellIs" dxfId="4021" priority="17" stopIfTrue="1" operator="between">
      <formula>150</formula>
      <formula>250</formula>
    </cfRule>
    <cfRule type="cellIs" dxfId="4020" priority="18" stopIfTrue="1" operator="between">
      <formula>250</formula>
      <formula>300</formula>
    </cfRule>
  </conditionalFormatting>
  <conditionalFormatting sqref="S4">
    <cfRule type="cellIs" dxfId="4019" priority="13" stopIfTrue="1" operator="greaterThan">
      <formula>300</formula>
    </cfRule>
    <cfRule type="cellIs" dxfId="4018" priority="14" stopIfTrue="1" operator="between">
      <formula>150</formula>
      <formula>250</formula>
    </cfRule>
    <cfRule type="cellIs" dxfId="4017" priority="15" stopIfTrue="1" operator="between">
      <formula>250</formula>
      <formula>300</formula>
    </cfRule>
  </conditionalFormatting>
  <conditionalFormatting sqref="T3">
    <cfRule type="cellIs" dxfId="4016" priority="10" stopIfTrue="1" operator="greaterThan">
      <formula>300</formula>
    </cfRule>
    <cfRule type="cellIs" dxfId="4015" priority="11" stopIfTrue="1" operator="between">
      <formula>150</formula>
      <formula>250</formula>
    </cfRule>
    <cfRule type="cellIs" dxfId="4014" priority="12" stopIfTrue="1" operator="between">
      <formula>250</formula>
      <formula>300</formula>
    </cfRule>
  </conditionalFormatting>
  <conditionalFormatting sqref="T4">
    <cfRule type="cellIs" dxfId="4013" priority="7" stopIfTrue="1" operator="greaterThan">
      <formula>300</formula>
    </cfRule>
    <cfRule type="cellIs" dxfId="4012" priority="8" stopIfTrue="1" operator="between">
      <formula>150</formula>
      <formula>250</formula>
    </cfRule>
    <cfRule type="cellIs" dxfId="4011" priority="9" stopIfTrue="1" operator="between">
      <formula>250</formula>
      <formula>300</formula>
    </cfRule>
  </conditionalFormatting>
  <conditionalFormatting sqref="U4">
    <cfRule type="cellIs" dxfId="4010" priority="4" stopIfTrue="1" operator="greaterThan">
      <formula>300</formula>
    </cfRule>
    <cfRule type="cellIs" dxfId="4009" priority="5" stopIfTrue="1" operator="between">
      <formula>150</formula>
      <formula>250</formula>
    </cfRule>
    <cfRule type="cellIs" dxfId="4008" priority="6" stopIfTrue="1" operator="between">
      <formula>250</formula>
      <formula>300</formula>
    </cfRule>
  </conditionalFormatting>
  <conditionalFormatting sqref="V4:AG4">
    <cfRule type="cellIs" dxfId="4007" priority="1" stopIfTrue="1" operator="greaterThan">
      <formula>300</formula>
    </cfRule>
    <cfRule type="cellIs" dxfId="4006" priority="2" stopIfTrue="1" operator="between">
      <formula>150</formula>
      <formula>250</formula>
    </cfRule>
    <cfRule type="cellIs" dxfId="4005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20.6</v>
      </c>
      <c r="C3" s="12">
        <v>14.3</v>
      </c>
      <c r="D3" s="12">
        <v>53</v>
      </c>
      <c r="E3" s="12">
        <v>52.7</v>
      </c>
      <c r="F3" s="12">
        <v>42.8</v>
      </c>
      <c r="G3" s="12">
        <v>39.1</v>
      </c>
      <c r="H3" s="12">
        <v>46.5</v>
      </c>
      <c r="I3" s="12">
        <v>49</v>
      </c>
      <c r="J3" s="12">
        <v>41.2</v>
      </c>
      <c r="K3" s="12">
        <v>38.700000000000003</v>
      </c>
      <c r="L3" s="12">
        <v>40.6</v>
      </c>
      <c r="M3" s="12">
        <v>38.1</v>
      </c>
      <c r="N3" s="12">
        <v>40.9</v>
      </c>
      <c r="O3" s="12">
        <v>46.2</v>
      </c>
      <c r="P3" s="12">
        <v>51.7</v>
      </c>
      <c r="Q3" s="12">
        <v>44</v>
      </c>
      <c r="R3" s="12">
        <v>38.9</v>
      </c>
      <c r="S3" s="12">
        <v>37.200000000000003</v>
      </c>
      <c r="T3" s="28">
        <v>37</v>
      </c>
      <c r="U3" s="12">
        <v>35.799999999999997</v>
      </c>
      <c r="V3" s="12">
        <v>36</v>
      </c>
      <c r="W3" s="12">
        <v>41.9</v>
      </c>
      <c r="X3" s="12">
        <v>42.9</v>
      </c>
      <c r="Y3" s="12">
        <v>51.1</v>
      </c>
      <c r="Z3" s="12">
        <v>49.8</v>
      </c>
      <c r="AA3" s="12">
        <v>38.700000000000003</v>
      </c>
      <c r="AB3" s="12">
        <v>37.4</v>
      </c>
      <c r="AC3" s="12">
        <v>36.700000000000003</v>
      </c>
      <c r="AD3" s="12">
        <v>36.200000000000003</v>
      </c>
      <c r="AE3" s="12">
        <v>36.6</v>
      </c>
      <c r="AF3" s="12">
        <v>37</v>
      </c>
      <c r="AG3" s="12"/>
      <c r="AH3" s="12"/>
      <c r="AI3" s="12"/>
    </row>
    <row r="4" spans="1:40" s="6" customFormat="1" x14ac:dyDescent="0.25">
      <c r="A4" s="13" t="s">
        <v>4</v>
      </c>
      <c r="B4" s="28">
        <v>67.7</v>
      </c>
      <c r="C4" s="28">
        <f t="shared" ref="C4:H4" si="0">SUM(C54:C57)</f>
        <v>69.300000000000011</v>
      </c>
      <c r="D4" s="28">
        <f t="shared" si="0"/>
        <v>125.1</v>
      </c>
      <c r="E4" s="28">
        <f t="shared" si="0"/>
        <v>171.5</v>
      </c>
      <c r="F4" s="28">
        <f t="shared" si="0"/>
        <v>281.60000000000002</v>
      </c>
      <c r="G4" s="28">
        <f t="shared" si="0"/>
        <v>263.2</v>
      </c>
      <c r="H4" s="28">
        <f t="shared" si="0"/>
        <v>113.9</v>
      </c>
      <c r="I4" s="28">
        <f t="shared" ref="I4:N4" si="1">SUM(I54:I57)</f>
        <v>195.79999999999998</v>
      </c>
      <c r="J4" s="28">
        <f t="shared" si="1"/>
        <v>274.7</v>
      </c>
      <c r="K4" s="28">
        <f t="shared" si="1"/>
        <v>260.39999999999998</v>
      </c>
      <c r="L4" s="28">
        <f t="shared" si="1"/>
        <v>249.5</v>
      </c>
      <c r="M4" s="28">
        <f t="shared" si="1"/>
        <v>261.5</v>
      </c>
      <c r="N4" s="28">
        <f t="shared" si="1"/>
        <v>245.90000000000003</v>
      </c>
      <c r="O4" s="28">
        <f t="shared" ref="O4:T4" si="2">SUM(O54:O57)</f>
        <v>181.3</v>
      </c>
      <c r="P4" s="28">
        <f t="shared" si="2"/>
        <v>162.20000000000002</v>
      </c>
      <c r="Q4" s="28">
        <f t="shared" si="2"/>
        <v>243</v>
      </c>
      <c r="R4" s="28">
        <f t="shared" si="2"/>
        <v>188.1</v>
      </c>
      <c r="S4" s="28">
        <f t="shared" si="2"/>
        <v>247.5</v>
      </c>
      <c r="T4" s="28">
        <f t="shared" si="2"/>
        <v>235.3</v>
      </c>
      <c r="U4" s="28">
        <f t="shared" ref="U4:Z4" si="3">SUM(U54:U57)</f>
        <v>233.10000000000002</v>
      </c>
      <c r="V4" s="28">
        <f t="shared" si="3"/>
        <v>236.7</v>
      </c>
      <c r="W4" s="28">
        <f t="shared" si="3"/>
        <v>122.39999999999999</v>
      </c>
      <c r="X4" s="28">
        <f t="shared" si="3"/>
        <v>198.1</v>
      </c>
      <c r="Y4" s="28">
        <f t="shared" si="3"/>
        <v>196.10000000000002</v>
      </c>
      <c r="Z4" s="28">
        <f t="shared" si="3"/>
        <v>241.39999999999998</v>
      </c>
      <c r="AA4" s="28">
        <f t="shared" ref="AA4:AF4" si="4">SUM(AA54:AA57)</f>
        <v>248.9</v>
      </c>
      <c r="AB4" s="28">
        <f t="shared" si="4"/>
        <v>238.3</v>
      </c>
      <c r="AC4" s="28">
        <f t="shared" si="4"/>
        <v>234.3</v>
      </c>
      <c r="AD4" s="28">
        <f t="shared" si="4"/>
        <v>226</v>
      </c>
      <c r="AE4" s="28">
        <f t="shared" si="4"/>
        <v>143.4</v>
      </c>
      <c r="AF4" s="28">
        <f t="shared" si="4"/>
        <v>165.3</v>
      </c>
      <c r="AG4" s="28"/>
      <c r="AI4" s="9">
        <f>SUM(C4:AG4)</f>
        <v>6253.8</v>
      </c>
      <c r="AJ4" s="14">
        <f>AVERAGE(C4:AG4)</f>
        <v>208.46</v>
      </c>
      <c r="AK4" s="15"/>
    </row>
    <row r="5" spans="1:40" x14ac:dyDescent="0.25">
      <c r="A5" s="11" t="s">
        <v>29</v>
      </c>
      <c r="B5" s="10">
        <v>309415</v>
      </c>
      <c r="C5" s="10">
        <f t="shared" ref="C5:I5" si="5">$B53+C6</f>
        <v>309483</v>
      </c>
      <c r="D5" s="10">
        <f t="shared" si="5"/>
        <v>309608</v>
      </c>
      <c r="E5" s="10">
        <f t="shared" si="5"/>
        <v>309780</v>
      </c>
      <c r="F5" s="10">
        <f t="shared" si="5"/>
        <v>310062</v>
      </c>
      <c r="G5" s="10">
        <f t="shared" si="5"/>
        <v>310325</v>
      </c>
      <c r="H5" s="10">
        <f t="shared" si="5"/>
        <v>310439</v>
      </c>
      <c r="I5" s="10">
        <f t="shared" si="5"/>
        <v>310635</v>
      </c>
      <c r="J5" s="10">
        <f t="shared" ref="J5:P5" si="6">$B53+J6</f>
        <v>310910</v>
      </c>
      <c r="K5" s="10">
        <f t="shared" si="6"/>
        <v>311171</v>
      </c>
      <c r="L5" s="10">
        <f t="shared" si="6"/>
        <v>311421</v>
      </c>
      <c r="M5" s="10">
        <f t="shared" si="6"/>
        <v>311682</v>
      </c>
      <c r="N5" s="10">
        <f t="shared" si="6"/>
        <v>311928</v>
      </c>
      <c r="O5" s="10">
        <f t="shared" si="6"/>
        <v>312111</v>
      </c>
      <c r="P5" s="10">
        <f t="shared" si="6"/>
        <v>312274</v>
      </c>
      <c r="Q5" s="10">
        <f t="shared" ref="Q5:X5" si="7">$B53+Q6</f>
        <v>312515</v>
      </c>
      <c r="R5" s="10">
        <f t="shared" si="7"/>
        <v>312704</v>
      </c>
      <c r="S5" s="10">
        <f t="shared" si="7"/>
        <v>312951</v>
      </c>
      <c r="T5" s="10">
        <f t="shared" si="7"/>
        <v>313188</v>
      </c>
      <c r="U5" s="10">
        <f t="shared" si="7"/>
        <v>313420</v>
      </c>
      <c r="V5" s="10">
        <f t="shared" si="7"/>
        <v>313637</v>
      </c>
      <c r="W5" s="10">
        <f t="shared" si="7"/>
        <v>313780</v>
      </c>
      <c r="X5" s="10">
        <f t="shared" si="7"/>
        <v>313978</v>
      </c>
      <c r="Y5" s="10">
        <f t="shared" ref="Y5:AE5" si="8">$B53+Y6</f>
        <v>314175</v>
      </c>
      <c r="Z5" s="10">
        <f t="shared" si="8"/>
        <v>314416</v>
      </c>
      <c r="AA5" s="10">
        <f t="shared" si="8"/>
        <v>314665</v>
      </c>
      <c r="AB5" s="10">
        <f t="shared" si="8"/>
        <v>314903</v>
      </c>
      <c r="AC5" s="10">
        <f t="shared" si="8"/>
        <v>315137</v>
      </c>
      <c r="AD5" s="10">
        <f t="shared" si="8"/>
        <v>315364</v>
      </c>
      <c r="AE5" s="10">
        <f t="shared" si="8"/>
        <v>315508</v>
      </c>
      <c r="AF5" s="10">
        <f>$B53+AF6</f>
        <v>315672</v>
      </c>
      <c r="AG5" s="10"/>
      <c r="AI5" s="10">
        <f>MAX(C5:AG5)-B5</f>
        <v>6257</v>
      </c>
    </row>
    <row r="6" spans="1:40" s="19" customFormat="1" x14ac:dyDescent="0.25">
      <c r="B6" s="24">
        <v>267740</v>
      </c>
      <c r="C6" s="24">
        <v>267808</v>
      </c>
      <c r="D6" s="24">
        <v>267933</v>
      </c>
      <c r="E6" s="10">
        <v>268105</v>
      </c>
      <c r="F6" s="24">
        <v>268387</v>
      </c>
      <c r="G6" s="24">
        <v>268650</v>
      </c>
      <c r="H6" s="24">
        <v>268764</v>
      </c>
      <c r="I6" s="24">
        <v>268960</v>
      </c>
      <c r="J6" s="24">
        <v>269235</v>
      </c>
      <c r="K6" s="24">
        <v>269496</v>
      </c>
      <c r="L6" s="24">
        <v>269746</v>
      </c>
      <c r="M6" s="24">
        <v>270007</v>
      </c>
      <c r="N6" s="24">
        <v>270253</v>
      </c>
      <c r="O6" s="24">
        <v>270436</v>
      </c>
      <c r="P6" s="24">
        <v>270599</v>
      </c>
      <c r="Q6" s="24">
        <v>270840</v>
      </c>
      <c r="R6" s="24">
        <v>271029</v>
      </c>
      <c r="S6" s="24">
        <v>271276</v>
      </c>
      <c r="T6" s="24">
        <v>271513</v>
      </c>
      <c r="U6" s="24">
        <v>271745</v>
      </c>
      <c r="V6" s="24">
        <v>271962</v>
      </c>
      <c r="W6" s="24">
        <v>272105</v>
      </c>
      <c r="X6" s="24">
        <v>272303</v>
      </c>
      <c r="Y6" s="24">
        <v>272500</v>
      </c>
      <c r="Z6" s="24">
        <v>272741</v>
      </c>
      <c r="AA6" s="24">
        <v>272990</v>
      </c>
      <c r="AB6" s="24">
        <v>273228</v>
      </c>
      <c r="AC6" s="24">
        <v>273462</v>
      </c>
      <c r="AD6" s="24">
        <v>273689</v>
      </c>
      <c r="AE6" s="24">
        <v>273833</v>
      </c>
      <c r="AF6" s="24">
        <v>273997</v>
      </c>
      <c r="AG6" s="24"/>
      <c r="AI6" s="10"/>
      <c r="AJ6" s="20"/>
    </row>
    <row r="7" spans="1:40" x14ac:dyDescent="0.25">
      <c r="A7" s="11" t="s">
        <v>27</v>
      </c>
      <c r="B7" s="10">
        <v>264948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270276</v>
      </c>
      <c r="AI7" s="10">
        <f>MAX(C7:AG7)-B7</f>
        <v>5328</v>
      </c>
      <c r="AJ7" s="16"/>
    </row>
    <row r="8" spans="1:40" x14ac:dyDescent="0.25">
      <c r="A8" s="18" t="s">
        <v>37</v>
      </c>
      <c r="B8" s="10">
        <v>44467</v>
      </c>
      <c r="O8" s="10"/>
      <c r="AE8" s="10"/>
      <c r="AF8" s="10"/>
      <c r="AG8" s="10">
        <f>AI57</f>
        <v>45396</v>
      </c>
      <c r="AI8" s="10">
        <f>MAX(C8:AG8)-B8</f>
        <v>929</v>
      </c>
    </row>
    <row r="9" spans="1:40" x14ac:dyDescent="0.25">
      <c r="AI9" s="10">
        <f>SUM(AI7:AI8)</f>
        <v>6257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19.8</v>
      </c>
      <c r="C54" s="12">
        <v>20.3</v>
      </c>
      <c r="D54" s="12">
        <v>36.299999999999997</v>
      </c>
      <c r="E54" s="12">
        <v>52.8</v>
      </c>
      <c r="F54" s="12">
        <v>83.3</v>
      </c>
      <c r="G54" s="12">
        <v>76.5</v>
      </c>
      <c r="H54" s="12">
        <v>33.5</v>
      </c>
      <c r="I54" s="12">
        <v>59</v>
      </c>
      <c r="J54" s="12">
        <v>81.599999999999994</v>
      </c>
      <c r="K54" s="12">
        <v>76</v>
      </c>
      <c r="L54" s="12">
        <v>73.099999999999994</v>
      </c>
      <c r="M54" s="12">
        <v>77.5</v>
      </c>
      <c r="N54" s="12">
        <v>71.900000000000006</v>
      </c>
      <c r="O54" s="12">
        <v>51.5</v>
      </c>
      <c r="P54" s="12">
        <v>49</v>
      </c>
      <c r="Q54" s="12">
        <v>73.400000000000006</v>
      </c>
      <c r="R54" s="12">
        <v>53.7</v>
      </c>
      <c r="S54" s="12">
        <v>73</v>
      </c>
      <c r="T54" s="12">
        <v>69.7</v>
      </c>
      <c r="U54" s="12">
        <v>68.7</v>
      </c>
      <c r="V54">
        <v>70</v>
      </c>
      <c r="W54" s="12">
        <v>34.299999999999997</v>
      </c>
      <c r="X54" s="12">
        <v>56.4</v>
      </c>
      <c r="Y54" s="12">
        <v>57.7</v>
      </c>
      <c r="Z54" s="12">
        <v>74</v>
      </c>
      <c r="AA54" s="12">
        <v>73.599999999999994</v>
      </c>
      <c r="AB54" s="12">
        <v>70.7</v>
      </c>
      <c r="AC54" s="12">
        <v>69.599999999999994</v>
      </c>
      <c r="AD54" s="12">
        <v>66</v>
      </c>
      <c r="AE54" s="12">
        <v>43.3</v>
      </c>
      <c r="AF54" s="12">
        <v>46.9</v>
      </c>
      <c r="AG54" s="12"/>
      <c r="AH54" s="12"/>
      <c r="AI54" s="10">
        <v>51031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19.2</v>
      </c>
      <c r="C55" s="12">
        <v>19.600000000000001</v>
      </c>
      <c r="D55" s="12">
        <v>35.5</v>
      </c>
      <c r="E55" s="12">
        <v>49.6</v>
      </c>
      <c r="F55" s="12">
        <v>80.5</v>
      </c>
      <c r="G55" s="12">
        <v>74.599999999999994</v>
      </c>
      <c r="H55" s="12">
        <v>32.5</v>
      </c>
      <c r="I55" s="12">
        <v>57</v>
      </c>
      <c r="J55" s="12">
        <v>78.599999999999994</v>
      </c>
      <c r="K55" s="12">
        <v>74.3</v>
      </c>
      <c r="L55" s="12">
        <v>71.5</v>
      </c>
      <c r="M55" s="12">
        <v>75.099999999999994</v>
      </c>
      <c r="N55" s="12">
        <v>70.7</v>
      </c>
      <c r="O55" s="12">
        <v>51.2</v>
      </c>
      <c r="P55" s="12">
        <v>48.3</v>
      </c>
      <c r="Q55" s="12">
        <v>71.400000000000006</v>
      </c>
      <c r="R55" s="12">
        <v>53.2</v>
      </c>
      <c r="S55" s="12">
        <v>71.099999999999994</v>
      </c>
      <c r="T55" s="12">
        <v>68.099999999999994</v>
      </c>
      <c r="U55" s="12">
        <v>67.099999999999994</v>
      </c>
      <c r="V55">
        <v>68.2</v>
      </c>
      <c r="W55" s="12">
        <v>33.9</v>
      </c>
      <c r="X55" s="12">
        <v>56.1</v>
      </c>
      <c r="Y55" s="12">
        <v>57.2</v>
      </c>
      <c r="Z55" s="12">
        <v>71.400000000000006</v>
      </c>
      <c r="AA55" s="12">
        <v>71.900000000000006</v>
      </c>
      <c r="AB55" s="12">
        <v>68.8</v>
      </c>
      <c r="AC55" s="12">
        <v>68</v>
      </c>
      <c r="AD55" s="12">
        <v>65.7</v>
      </c>
      <c r="AE55" s="12">
        <v>42.4</v>
      </c>
      <c r="AF55" s="12">
        <v>46.7</v>
      </c>
      <c r="AG55" s="12"/>
      <c r="AH55" s="12"/>
      <c r="AI55" s="10">
        <v>91162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19</v>
      </c>
      <c r="C56" s="12">
        <v>19.399999999999999</v>
      </c>
      <c r="D56" s="12">
        <v>35.299999999999997</v>
      </c>
      <c r="E56" s="12">
        <v>46.4</v>
      </c>
      <c r="F56" s="12">
        <v>75.099999999999994</v>
      </c>
      <c r="G56" s="12">
        <v>71</v>
      </c>
      <c r="H56" s="12">
        <v>32</v>
      </c>
      <c r="I56" s="12">
        <v>53.7</v>
      </c>
      <c r="J56" s="12">
        <v>73</v>
      </c>
      <c r="K56" s="12">
        <v>69.7</v>
      </c>
      <c r="L56" s="12">
        <v>66.5</v>
      </c>
      <c r="M56" s="12">
        <v>69.099999999999994</v>
      </c>
      <c r="N56" s="12">
        <v>65.599999999999994</v>
      </c>
      <c r="O56" s="12">
        <v>50.6</v>
      </c>
      <c r="P56" s="12">
        <v>44</v>
      </c>
      <c r="Q56" s="12">
        <v>65.599999999999994</v>
      </c>
      <c r="R56" s="12">
        <v>51.3</v>
      </c>
      <c r="S56" s="12">
        <v>65.599999999999994</v>
      </c>
      <c r="T56" s="12">
        <v>62.9</v>
      </c>
      <c r="U56" s="12">
        <v>62</v>
      </c>
      <c r="V56">
        <v>62.7</v>
      </c>
      <c r="W56" s="12">
        <v>33.4</v>
      </c>
      <c r="X56" s="12">
        <v>54.7</v>
      </c>
      <c r="Y56" s="12">
        <v>53.4</v>
      </c>
      <c r="Z56" s="12">
        <v>64.8</v>
      </c>
      <c r="AA56" s="12">
        <v>65.5</v>
      </c>
      <c r="AB56" s="12">
        <v>62.6</v>
      </c>
      <c r="AC56" s="12">
        <v>61.4</v>
      </c>
      <c r="AD56" s="12">
        <v>59.9</v>
      </c>
      <c r="AE56" s="12">
        <v>38.9</v>
      </c>
      <c r="AF56" s="12">
        <v>45.9</v>
      </c>
      <c r="AG56" s="12"/>
      <c r="AH56" s="12"/>
      <c r="AI56" s="10">
        <v>86408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9.6999999999999993</v>
      </c>
      <c r="C57" s="12">
        <v>10</v>
      </c>
      <c r="D57" s="12">
        <v>18</v>
      </c>
      <c r="E57" s="12">
        <v>22.7</v>
      </c>
      <c r="F57" s="12">
        <v>42.7</v>
      </c>
      <c r="G57" s="12">
        <v>41.1</v>
      </c>
      <c r="H57" s="12">
        <v>15.9</v>
      </c>
      <c r="I57" s="12">
        <v>26.1</v>
      </c>
      <c r="J57" s="12">
        <v>41.5</v>
      </c>
      <c r="K57" s="12">
        <v>40.4</v>
      </c>
      <c r="L57" s="12">
        <v>38.4</v>
      </c>
      <c r="M57" s="12">
        <v>39.799999999999997</v>
      </c>
      <c r="N57" s="12">
        <v>37.700000000000003</v>
      </c>
      <c r="O57" s="12">
        <v>28</v>
      </c>
      <c r="P57" s="12">
        <v>20.9</v>
      </c>
      <c r="Q57" s="12">
        <v>32.6</v>
      </c>
      <c r="R57" s="12">
        <v>29.9</v>
      </c>
      <c r="S57" s="12">
        <v>37.799999999999997</v>
      </c>
      <c r="T57" s="12">
        <v>34.6</v>
      </c>
      <c r="U57" s="12">
        <v>35.299999999999997</v>
      </c>
      <c r="V57">
        <v>35.799999999999997</v>
      </c>
      <c r="W57" s="12">
        <v>20.8</v>
      </c>
      <c r="X57" s="12">
        <v>30.9</v>
      </c>
      <c r="Y57" s="12">
        <v>27.8</v>
      </c>
      <c r="Z57" s="12">
        <v>31.2</v>
      </c>
      <c r="AA57" s="12">
        <v>37.9</v>
      </c>
      <c r="AB57" s="12">
        <v>36.200000000000003</v>
      </c>
      <c r="AC57" s="12">
        <v>35.299999999999997</v>
      </c>
      <c r="AD57" s="12">
        <v>34.4</v>
      </c>
      <c r="AE57" s="12">
        <v>18.8</v>
      </c>
      <c r="AF57" s="12">
        <v>25.8</v>
      </c>
      <c r="AG57" s="12"/>
      <c r="AH57" s="12"/>
      <c r="AI57" s="10">
        <v>45396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4004" priority="154" stopIfTrue="1" operator="greaterThan">
      <formula>300</formula>
    </cfRule>
    <cfRule type="cellIs" dxfId="4003" priority="155" stopIfTrue="1" operator="between">
      <formula>150</formula>
      <formula>250</formula>
    </cfRule>
    <cfRule type="cellIs" dxfId="4002" priority="156" stopIfTrue="1" operator="between">
      <formula>250</formula>
      <formula>300</formula>
    </cfRule>
  </conditionalFormatting>
  <conditionalFormatting sqref="B4">
    <cfRule type="cellIs" dxfId="4001" priority="145" stopIfTrue="1" operator="greaterThan">
      <formula>300</formula>
    </cfRule>
    <cfRule type="cellIs" dxfId="4000" priority="146" stopIfTrue="1" operator="between">
      <formula>150</formula>
      <formula>250</formula>
    </cfRule>
    <cfRule type="cellIs" dxfId="3999" priority="147" stopIfTrue="1" operator="between">
      <formula>250</formula>
      <formula>300</formula>
    </cfRule>
  </conditionalFormatting>
  <conditionalFormatting sqref="T3">
    <cfRule type="cellIs" dxfId="3998" priority="100" stopIfTrue="1" operator="greaterThan">
      <formula>300</formula>
    </cfRule>
    <cfRule type="cellIs" dxfId="3997" priority="101" stopIfTrue="1" operator="between">
      <formula>150</formula>
      <formula>250</formula>
    </cfRule>
    <cfRule type="cellIs" dxfId="3996" priority="102" stopIfTrue="1" operator="between">
      <formula>250</formula>
      <formula>300</formula>
    </cfRule>
  </conditionalFormatting>
  <conditionalFormatting sqref="AG4">
    <cfRule type="cellIs" dxfId="3995" priority="91" stopIfTrue="1" operator="greaterThan">
      <formula>300</formula>
    </cfRule>
    <cfRule type="cellIs" dxfId="3994" priority="92" stopIfTrue="1" operator="between">
      <formula>150</formula>
      <formula>250</formula>
    </cfRule>
    <cfRule type="cellIs" dxfId="3993" priority="93" stopIfTrue="1" operator="between">
      <formula>250</formula>
      <formula>300</formula>
    </cfRule>
  </conditionalFormatting>
  <conditionalFormatting sqref="D4">
    <cfRule type="cellIs" dxfId="3992" priority="88" stopIfTrue="1" operator="greaterThan">
      <formula>300</formula>
    </cfRule>
    <cfRule type="cellIs" dxfId="3991" priority="89" stopIfTrue="1" operator="between">
      <formula>150</formula>
      <formula>250</formula>
    </cfRule>
    <cfRule type="cellIs" dxfId="3990" priority="90" stopIfTrue="1" operator="between">
      <formula>250</formula>
      <formula>300</formula>
    </cfRule>
  </conditionalFormatting>
  <conditionalFormatting sqref="E4">
    <cfRule type="cellIs" dxfId="3989" priority="85" stopIfTrue="1" operator="greaterThan">
      <formula>300</formula>
    </cfRule>
    <cfRule type="cellIs" dxfId="3988" priority="86" stopIfTrue="1" operator="between">
      <formula>150</formula>
      <formula>250</formula>
    </cfRule>
    <cfRule type="cellIs" dxfId="3987" priority="87" stopIfTrue="1" operator="between">
      <formula>250</formula>
      <formula>300</formula>
    </cfRule>
  </conditionalFormatting>
  <conditionalFormatting sqref="F4">
    <cfRule type="cellIs" dxfId="3986" priority="82" stopIfTrue="1" operator="greaterThan">
      <formula>300</formula>
    </cfRule>
    <cfRule type="cellIs" dxfId="3985" priority="83" stopIfTrue="1" operator="between">
      <formula>150</formula>
      <formula>250</formula>
    </cfRule>
    <cfRule type="cellIs" dxfId="3984" priority="84" stopIfTrue="1" operator="between">
      <formula>250</formula>
      <formula>300</formula>
    </cfRule>
  </conditionalFormatting>
  <conditionalFormatting sqref="G4">
    <cfRule type="cellIs" dxfId="3983" priority="79" stopIfTrue="1" operator="greaterThan">
      <formula>300</formula>
    </cfRule>
    <cfRule type="cellIs" dxfId="3982" priority="80" stopIfTrue="1" operator="between">
      <formula>150</formula>
      <formula>250</formula>
    </cfRule>
    <cfRule type="cellIs" dxfId="3981" priority="81" stopIfTrue="1" operator="between">
      <formula>250</formula>
      <formula>300</formula>
    </cfRule>
  </conditionalFormatting>
  <conditionalFormatting sqref="H4">
    <cfRule type="cellIs" dxfId="3980" priority="76" stopIfTrue="1" operator="greaterThan">
      <formula>300</formula>
    </cfRule>
    <cfRule type="cellIs" dxfId="3979" priority="77" stopIfTrue="1" operator="between">
      <formula>150</formula>
      <formula>250</formula>
    </cfRule>
    <cfRule type="cellIs" dxfId="3978" priority="78" stopIfTrue="1" operator="between">
      <formula>250</formula>
      <formula>300</formula>
    </cfRule>
  </conditionalFormatting>
  <conditionalFormatting sqref="I4">
    <cfRule type="cellIs" dxfId="3977" priority="73" stopIfTrue="1" operator="greaterThan">
      <formula>300</formula>
    </cfRule>
    <cfRule type="cellIs" dxfId="3976" priority="74" stopIfTrue="1" operator="between">
      <formula>150</formula>
      <formula>250</formula>
    </cfRule>
    <cfRule type="cellIs" dxfId="3975" priority="75" stopIfTrue="1" operator="between">
      <formula>250</formula>
      <formula>300</formula>
    </cfRule>
  </conditionalFormatting>
  <conditionalFormatting sqref="J4">
    <cfRule type="cellIs" dxfId="3974" priority="70" stopIfTrue="1" operator="greaterThan">
      <formula>300</formula>
    </cfRule>
    <cfRule type="cellIs" dxfId="3973" priority="71" stopIfTrue="1" operator="between">
      <formula>150</formula>
      <formula>250</formula>
    </cfRule>
    <cfRule type="cellIs" dxfId="3972" priority="72" stopIfTrue="1" operator="between">
      <formula>250</formula>
      <formula>300</formula>
    </cfRule>
  </conditionalFormatting>
  <conditionalFormatting sqref="K4">
    <cfRule type="cellIs" dxfId="3971" priority="67" stopIfTrue="1" operator="greaterThan">
      <formula>300</formula>
    </cfRule>
    <cfRule type="cellIs" dxfId="3970" priority="68" stopIfTrue="1" operator="between">
      <formula>150</formula>
      <formula>250</formula>
    </cfRule>
    <cfRule type="cellIs" dxfId="3969" priority="69" stopIfTrue="1" operator="between">
      <formula>250</formula>
      <formula>300</formula>
    </cfRule>
  </conditionalFormatting>
  <conditionalFormatting sqref="L4">
    <cfRule type="cellIs" dxfId="3968" priority="64" stopIfTrue="1" operator="greaterThan">
      <formula>300</formula>
    </cfRule>
    <cfRule type="cellIs" dxfId="3967" priority="65" stopIfTrue="1" operator="between">
      <formula>150</formula>
      <formula>250</formula>
    </cfRule>
    <cfRule type="cellIs" dxfId="3966" priority="66" stopIfTrue="1" operator="between">
      <formula>250</formula>
      <formula>300</formula>
    </cfRule>
  </conditionalFormatting>
  <conditionalFormatting sqref="M4">
    <cfRule type="cellIs" dxfId="3965" priority="61" stopIfTrue="1" operator="greaterThan">
      <formula>300</formula>
    </cfRule>
    <cfRule type="cellIs" dxfId="3964" priority="62" stopIfTrue="1" operator="between">
      <formula>150</formula>
      <formula>250</formula>
    </cfRule>
    <cfRule type="cellIs" dxfId="3963" priority="63" stopIfTrue="1" operator="between">
      <formula>250</formula>
      <formula>300</formula>
    </cfRule>
  </conditionalFormatting>
  <conditionalFormatting sqref="N4">
    <cfRule type="cellIs" dxfId="3962" priority="58" stopIfTrue="1" operator="greaterThan">
      <formula>300</formula>
    </cfRule>
    <cfRule type="cellIs" dxfId="3961" priority="59" stopIfTrue="1" operator="between">
      <formula>150</formula>
      <formula>250</formula>
    </cfRule>
    <cfRule type="cellIs" dxfId="3960" priority="60" stopIfTrue="1" operator="between">
      <formula>250</formula>
      <formula>300</formula>
    </cfRule>
  </conditionalFormatting>
  <conditionalFormatting sqref="O4">
    <cfRule type="cellIs" dxfId="3959" priority="55" stopIfTrue="1" operator="greaterThan">
      <formula>300</formula>
    </cfRule>
    <cfRule type="cellIs" dxfId="3958" priority="56" stopIfTrue="1" operator="between">
      <formula>150</formula>
      <formula>250</formula>
    </cfRule>
    <cfRule type="cellIs" dxfId="3957" priority="57" stopIfTrue="1" operator="between">
      <formula>250</formula>
      <formula>300</formula>
    </cfRule>
  </conditionalFormatting>
  <conditionalFormatting sqref="P4">
    <cfRule type="cellIs" dxfId="3956" priority="52" stopIfTrue="1" operator="greaterThan">
      <formula>300</formula>
    </cfRule>
    <cfRule type="cellIs" dxfId="3955" priority="53" stopIfTrue="1" operator="between">
      <formula>150</formula>
      <formula>250</formula>
    </cfRule>
    <cfRule type="cellIs" dxfId="3954" priority="54" stopIfTrue="1" operator="between">
      <formula>250</formula>
      <formula>300</formula>
    </cfRule>
  </conditionalFormatting>
  <conditionalFormatting sqref="Q4">
    <cfRule type="cellIs" dxfId="3953" priority="49" stopIfTrue="1" operator="greaterThan">
      <formula>300</formula>
    </cfRule>
    <cfRule type="cellIs" dxfId="3952" priority="50" stopIfTrue="1" operator="between">
      <formula>150</formula>
      <formula>250</formula>
    </cfRule>
    <cfRule type="cellIs" dxfId="3951" priority="51" stopIfTrue="1" operator="between">
      <formula>250</formula>
      <formula>300</formula>
    </cfRule>
  </conditionalFormatting>
  <conditionalFormatting sqref="R4">
    <cfRule type="cellIs" dxfId="3950" priority="46" stopIfTrue="1" operator="greaterThan">
      <formula>300</formula>
    </cfRule>
    <cfRule type="cellIs" dxfId="3949" priority="47" stopIfTrue="1" operator="between">
      <formula>150</formula>
      <formula>250</formula>
    </cfRule>
    <cfRule type="cellIs" dxfId="3948" priority="48" stopIfTrue="1" operator="between">
      <formula>250</formula>
      <formula>300</formula>
    </cfRule>
  </conditionalFormatting>
  <conditionalFormatting sqref="S4">
    <cfRule type="cellIs" dxfId="3947" priority="43" stopIfTrue="1" operator="greaterThan">
      <formula>300</formula>
    </cfRule>
    <cfRule type="cellIs" dxfId="3946" priority="44" stopIfTrue="1" operator="between">
      <formula>150</formula>
      <formula>250</formula>
    </cfRule>
    <cfRule type="cellIs" dxfId="3945" priority="45" stopIfTrue="1" operator="between">
      <formula>250</formula>
      <formula>300</formula>
    </cfRule>
  </conditionalFormatting>
  <conditionalFormatting sqref="T4">
    <cfRule type="cellIs" dxfId="3944" priority="40" stopIfTrue="1" operator="greaterThan">
      <formula>300</formula>
    </cfRule>
    <cfRule type="cellIs" dxfId="3943" priority="41" stopIfTrue="1" operator="between">
      <formula>150</formula>
      <formula>250</formula>
    </cfRule>
    <cfRule type="cellIs" dxfId="3942" priority="42" stopIfTrue="1" operator="between">
      <formula>250</formula>
      <formula>300</formula>
    </cfRule>
  </conditionalFormatting>
  <conditionalFormatting sqref="U4">
    <cfRule type="cellIs" dxfId="3941" priority="37" stopIfTrue="1" operator="greaterThan">
      <formula>300</formula>
    </cfRule>
    <cfRule type="cellIs" dxfId="3940" priority="38" stopIfTrue="1" operator="between">
      <formula>150</formula>
      <formula>250</formula>
    </cfRule>
    <cfRule type="cellIs" dxfId="3939" priority="39" stopIfTrue="1" operator="between">
      <formula>250</formula>
      <formula>300</formula>
    </cfRule>
  </conditionalFormatting>
  <conditionalFormatting sqref="W4">
    <cfRule type="cellIs" dxfId="3938" priority="31" stopIfTrue="1" operator="greaterThan">
      <formula>300</formula>
    </cfRule>
    <cfRule type="cellIs" dxfId="3937" priority="32" stopIfTrue="1" operator="between">
      <formula>150</formula>
      <formula>250</formula>
    </cfRule>
    <cfRule type="cellIs" dxfId="3936" priority="33" stopIfTrue="1" operator="between">
      <formula>250</formula>
      <formula>300</formula>
    </cfRule>
  </conditionalFormatting>
  <conditionalFormatting sqref="V4">
    <cfRule type="cellIs" dxfId="3935" priority="28" stopIfTrue="1" operator="greaterThan">
      <formula>300</formula>
    </cfRule>
    <cfRule type="cellIs" dxfId="3934" priority="29" stopIfTrue="1" operator="between">
      <formula>150</formula>
      <formula>250</formula>
    </cfRule>
    <cfRule type="cellIs" dxfId="3933" priority="30" stopIfTrue="1" operator="between">
      <formula>250</formula>
      <formula>300</formula>
    </cfRule>
  </conditionalFormatting>
  <conditionalFormatting sqref="X4">
    <cfRule type="cellIs" dxfId="3932" priority="25" stopIfTrue="1" operator="greaterThan">
      <formula>300</formula>
    </cfRule>
    <cfRule type="cellIs" dxfId="3931" priority="26" stopIfTrue="1" operator="between">
      <formula>150</formula>
      <formula>250</formula>
    </cfRule>
    <cfRule type="cellIs" dxfId="3930" priority="27" stopIfTrue="1" operator="between">
      <formula>250</formula>
      <formula>300</formula>
    </cfRule>
  </conditionalFormatting>
  <conditionalFormatting sqref="Y4">
    <cfRule type="cellIs" dxfId="3929" priority="22" stopIfTrue="1" operator="greaterThan">
      <formula>300</formula>
    </cfRule>
    <cfRule type="cellIs" dxfId="3928" priority="23" stopIfTrue="1" operator="between">
      <formula>150</formula>
      <formula>250</formula>
    </cfRule>
    <cfRule type="cellIs" dxfId="3927" priority="24" stopIfTrue="1" operator="between">
      <formula>250</formula>
      <formula>300</formula>
    </cfRule>
  </conditionalFormatting>
  <conditionalFormatting sqref="Z4">
    <cfRule type="cellIs" dxfId="3926" priority="19" stopIfTrue="1" operator="greaterThan">
      <formula>300</formula>
    </cfRule>
    <cfRule type="cellIs" dxfId="3925" priority="20" stopIfTrue="1" operator="between">
      <formula>150</formula>
      <formula>250</formula>
    </cfRule>
    <cfRule type="cellIs" dxfId="3924" priority="21" stopIfTrue="1" operator="between">
      <formula>250</formula>
      <formula>300</formula>
    </cfRule>
  </conditionalFormatting>
  <conditionalFormatting sqref="AA4">
    <cfRule type="cellIs" dxfId="3923" priority="16" stopIfTrue="1" operator="greaterThan">
      <formula>300</formula>
    </cfRule>
    <cfRule type="cellIs" dxfId="3922" priority="17" stopIfTrue="1" operator="between">
      <formula>150</formula>
      <formula>250</formula>
    </cfRule>
    <cfRule type="cellIs" dxfId="3921" priority="18" stopIfTrue="1" operator="between">
      <formula>250</formula>
      <formula>300</formula>
    </cfRule>
  </conditionalFormatting>
  <conditionalFormatting sqref="AB4">
    <cfRule type="cellIs" dxfId="3920" priority="13" stopIfTrue="1" operator="greaterThan">
      <formula>300</formula>
    </cfRule>
    <cfRule type="cellIs" dxfId="3919" priority="14" stopIfTrue="1" operator="between">
      <formula>150</formula>
      <formula>250</formula>
    </cfRule>
    <cfRule type="cellIs" dxfId="3918" priority="15" stopIfTrue="1" operator="between">
      <formula>250</formula>
      <formula>300</formula>
    </cfRule>
  </conditionalFormatting>
  <conditionalFormatting sqref="AC4">
    <cfRule type="cellIs" dxfId="3917" priority="10" stopIfTrue="1" operator="greaterThan">
      <formula>300</formula>
    </cfRule>
    <cfRule type="cellIs" dxfId="3916" priority="11" stopIfTrue="1" operator="between">
      <formula>150</formula>
      <formula>250</formula>
    </cfRule>
    <cfRule type="cellIs" dxfId="3915" priority="12" stopIfTrue="1" operator="between">
      <formula>250</formula>
      <formula>300</formula>
    </cfRule>
  </conditionalFormatting>
  <conditionalFormatting sqref="AD4">
    <cfRule type="cellIs" dxfId="3914" priority="7" stopIfTrue="1" operator="greaterThan">
      <formula>300</formula>
    </cfRule>
    <cfRule type="cellIs" dxfId="3913" priority="8" stopIfTrue="1" operator="between">
      <formula>150</formula>
      <formula>250</formula>
    </cfRule>
    <cfRule type="cellIs" dxfId="3912" priority="9" stopIfTrue="1" operator="between">
      <formula>250</formula>
      <formula>300</formula>
    </cfRule>
  </conditionalFormatting>
  <conditionalFormatting sqref="AE4">
    <cfRule type="cellIs" dxfId="3911" priority="4" stopIfTrue="1" operator="greaterThan">
      <formula>300</formula>
    </cfRule>
    <cfRule type="cellIs" dxfId="3910" priority="5" stopIfTrue="1" operator="between">
      <formula>150</formula>
      <formula>250</formula>
    </cfRule>
    <cfRule type="cellIs" dxfId="3909" priority="6" stopIfTrue="1" operator="between">
      <formula>250</formula>
      <formula>300</formula>
    </cfRule>
  </conditionalFormatting>
  <conditionalFormatting sqref="AF4">
    <cfRule type="cellIs" dxfId="3908" priority="1" stopIfTrue="1" operator="greaterThan">
      <formula>300</formula>
    </cfRule>
    <cfRule type="cellIs" dxfId="3907" priority="2" stopIfTrue="1" operator="between">
      <formula>150</formula>
      <formula>250</formula>
    </cfRule>
    <cfRule type="cellIs" dxfId="390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37</v>
      </c>
      <c r="C3" s="12">
        <v>29.3</v>
      </c>
      <c r="D3" s="12">
        <v>52.2</v>
      </c>
      <c r="E3" s="12">
        <v>38.9</v>
      </c>
      <c r="F3" s="12">
        <v>35.6</v>
      </c>
      <c r="G3" s="12">
        <v>34.799999999999997</v>
      </c>
      <c r="H3" s="12">
        <v>45.4</v>
      </c>
      <c r="I3" s="12">
        <v>39.9</v>
      </c>
      <c r="J3" s="12">
        <v>44.7</v>
      </c>
      <c r="K3" s="12">
        <v>34.799999999999997</v>
      </c>
      <c r="L3" s="12">
        <v>34.1</v>
      </c>
      <c r="M3" s="12">
        <v>41.8</v>
      </c>
      <c r="N3" s="12">
        <v>32.799999999999997</v>
      </c>
      <c r="O3" s="12">
        <v>32.4</v>
      </c>
      <c r="P3" s="12">
        <v>32.299999999999997</v>
      </c>
      <c r="Q3" s="12">
        <v>31.3</v>
      </c>
      <c r="R3" s="12">
        <v>29</v>
      </c>
      <c r="S3" s="12">
        <v>32.200000000000003</v>
      </c>
      <c r="T3" s="28">
        <v>30.3</v>
      </c>
      <c r="U3" s="12">
        <v>30.4</v>
      </c>
      <c r="V3" s="12">
        <v>33.9</v>
      </c>
      <c r="W3" s="12">
        <v>30.1</v>
      </c>
      <c r="X3" s="12">
        <v>30.9</v>
      </c>
      <c r="Y3" s="12">
        <v>32.6</v>
      </c>
      <c r="Z3" s="12">
        <v>36.299999999999997</v>
      </c>
      <c r="AA3" s="12">
        <v>29.8</v>
      </c>
      <c r="AB3" s="12">
        <v>32.700000000000003</v>
      </c>
      <c r="AC3" s="12">
        <v>6.5</v>
      </c>
      <c r="AD3" s="12">
        <v>17.7</v>
      </c>
      <c r="AE3" s="12">
        <v>12.8</v>
      </c>
      <c r="AF3" s="12">
        <v>30.1</v>
      </c>
      <c r="AG3" s="12">
        <v>24.8</v>
      </c>
      <c r="AH3" s="12"/>
      <c r="AI3" s="12"/>
    </row>
    <row r="4" spans="1:40" s="6" customFormat="1" x14ac:dyDescent="0.25">
      <c r="A4" s="13" t="s">
        <v>4</v>
      </c>
      <c r="B4" s="28">
        <v>165.3</v>
      </c>
      <c r="C4" s="28">
        <f t="shared" ref="C4:H4" si="0">SUM(C54:C57)</f>
        <v>74.2</v>
      </c>
      <c r="D4" s="28">
        <f t="shared" si="0"/>
        <v>169.1</v>
      </c>
      <c r="E4" s="28">
        <f t="shared" si="0"/>
        <v>184.9</v>
      </c>
      <c r="F4" s="28">
        <f t="shared" si="0"/>
        <v>218.89999999999998</v>
      </c>
      <c r="G4" s="28">
        <f t="shared" si="0"/>
        <v>212.2</v>
      </c>
      <c r="H4" s="28">
        <f t="shared" si="0"/>
        <v>136.1</v>
      </c>
      <c r="I4" s="28">
        <f t="shared" ref="I4:N4" si="1">SUM(I54:I57)</f>
        <v>92.800000000000011</v>
      </c>
      <c r="J4" s="28">
        <f t="shared" si="1"/>
        <v>144.4</v>
      </c>
      <c r="K4" s="28">
        <f t="shared" si="1"/>
        <v>197.9</v>
      </c>
      <c r="L4" s="28">
        <f t="shared" si="1"/>
        <v>191.5</v>
      </c>
      <c r="M4" s="28">
        <f t="shared" si="1"/>
        <v>127.2</v>
      </c>
      <c r="N4" s="28">
        <f t="shared" si="1"/>
        <v>189.9</v>
      </c>
      <c r="O4" s="28">
        <f t="shared" ref="O4:T4" si="2">SUM(O54:O57)</f>
        <v>190</v>
      </c>
      <c r="P4" s="28">
        <f t="shared" si="2"/>
        <v>188.6</v>
      </c>
      <c r="Q4" s="28">
        <f t="shared" si="2"/>
        <v>176</v>
      </c>
      <c r="R4" s="28">
        <f t="shared" si="2"/>
        <v>161.80000000000001</v>
      </c>
      <c r="S4" s="28">
        <f t="shared" si="2"/>
        <v>156.90000000000003</v>
      </c>
      <c r="T4" s="28">
        <f t="shared" si="2"/>
        <v>164.10000000000002</v>
      </c>
      <c r="U4" s="28">
        <f t="shared" ref="U4:Z4" si="3">SUM(U54:U57)</f>
        <v>145.10000000000002</v>
      </c>
      <c r="V4" s="28">
        <f t="shared" si="3"/>
        <v>126.49999999999999</v>
      </c>
      <c r="W4" s="28">
        <f t="shared" si="3"/>
        <v>167.9</v>
      </c>
      <c r="X4" s="28">
        <f t="shared" si="3"/>
        <v>174.6</v>
      </c>
      <c r="Y4" s="28">
        <f t="shared" si="3"/>
        <v>154.5</v>
      </c>
      <c r="Z4" s="28">
        <f t="shared" si="3"/>
        <v>146.29999999999998</v>
      </c>
      <c r="AA4" s="28">
        <f t="shared" ref="AA4:AF4" si="4">SUM(AA54:AA57)</f>
        <v>164</v>
      </c>
      <c r="AB4" s="28">
        <f t="shared" si="4"/>
        <v>145.4</v>
      </c>
      <c r="AC4" s="28">
        <f t="shared" si="4"/>
        <v>27.200000000000003</v>
      </c>
      <c r="AD4" s="28">
        <f t="shared" si="4"/>
        <v>46.8</v>
      </c>
      <c r="AE4" s="28">
        <f t="shared" si="4"/>
        <v>39.200000000000003</v>
      </c>
      <c r="AF4" s="28">
        <f t="shared" si="4"/>
        <v>61.199999999999996</v>
      </c>
      <c r="AG4" s="28">
        <f>SUM(AG54:AG57)</f>
        <v>67</v>
      </c>
      <c r="AI4" s="9">
        <f>SUM(C4:AG4)</f>
        <v>4442.2</v>
      </c>
      <c r="AJ4" s="14">
        <f>AVERAGE(C4:AG4)</f>
        <v>143.29677419354837</v>
      </c>
      <c r="AK4" s="15"/>
    </row>
    <row r="5" spans="1:40" x14ac:dyDescent="0.25">
      <c r="A5" s="11" t="s">
        <v>29</v>
      </c>
      <c r="B5" s="10">
        <v>315672</v>
      </c>
      <c r="C5" s="10">
        <f t="shared" ref="C5:I5" si="5">$B53+C6</f>
        <v>315747</v>
      </c>
      <c r="D5" s="10">
        <f t="shared" si="5"/>
        <v>315916</v>
      </c>
      <c r="E5" s="10">
        <f t="shared" si="5"/>
        <v>316102</v>
      </c>
      <c r="F5" s="10">
        <f t="shared" si="5"/>
        <v>316320</v>
      </c>
      <c r="G5" s="10">
        <f t="shared" si="5"/>
        <v>316533</v>
      </c>
      <c r="H5" s="10">
        <f t="shared" si="5"/>
        <v>316670</v>
      </c>
      <c r="I5" s="10">
        <f t="shared" si="5"/>
        <v>316762</v>
      </c>
      <c r="J5" s="10">
        <f t="shared" ref="J5:P5" si="6">$B53+J6</f>
        <v>316907</v>
      </c>
      <c r="K5" s="10">
        <f t="shared" si="6"/>
        <v>317106</v>
      </c>
      <c r="L5" s="10">
        <f t="shared" si="6"/>
        <v>317297</v>
      </c>
      <c r="M5" s="10">
        <f t="shared" si="6"/>
        <v>317424</v>
      </c>
      <c r="N5" s="10">
        <f t="shared" si="6"/>
        <v>317614</v>
      </c>
      <c r="O5" s="10">
        <f t="shared" si="6"/>
        <v>317805</v>
      </c>
      <c r="P5" s="10">
        <f t="shared" si="6"/>
        <v>317993</v>
      </c>
      <c r="Q5" s="10">
        <f t="shared" ref="Q5:W5" si="7">$B53+Q6</f>
        <v>318170</v>
      </c>
      <c r="R5" s="10">
        <f t="shared" si="7"/>
        <v>318331</v>
      </c>
      <c r="S5" s="10">
        <f t="shared" si="7"/>
        <v>318488</v>
      </c>
      <c r="T5" s="10">
        <f t="shared" si="7"/>
        <v>318653</v>
      </c>
      <c r="U5" s="10">
        <f t="shared" si="7"/>
        <v>318798</v>
      </c>
      <c r="V5" s="10">
        <f t="shared" si="7"/>
        <v>318925</v>
      </c>
      <c r="W5" s="10">
        <f t="shared" si="7"/>
        <v>319093</v>
      </c>
      <c r="X5" s="10">
        <f t="shared" ref="X5:AD5" si="8">$B53+X6</f>
        <v>319268</v>
      </c>
      <c r="Y5" s="10">
        <f t="shared" si="8"/>
        <v>319423</v>
      </c>
      <c r="Z5" s="10">
        <f t="shared" si="8"/>
        <v>319569</v>
      </c>
      <c r="AA5" s="10">
        <f t="shared" si="8"/>
        <v>319732</v>
      </c>
      <c r="AB5" s="10">
        <f t="shared" si="8"/>
        <v>319879</v>
      </c>
      <c r="AC5" s="10">
        <f t="shared" si="8"/>
        <v>319906</v>
      </c>
      <c r="AD5" s="10">
        <f t="shared" si="8"/>
        <v>319953</v>
      </c>
      <c r="AE5" s="10">
        <f>$B53+AE6</f>
        <v>319993</v>
      </c>
      <c r="AF5" s="10">
        <f>$B53+AF6</f>
        <v>320054</v>
      </c>
      <c r="AG5" s="10">
        <f>$B53+AG6</f>
        <v>320121</v>
      </c>
      <c r="AI5" s="10">
        <f>MAX(C5:AG5)-B5</f>
        <v>4449</v>
      </c>
    </row>
    <row r="6" spans="1:40" s="19" customFormat="1" x14ac:dyDescent="0.25">
      <c r="B6" s="24">
        <v>273997</v>
      </c>
      <c r="C6" s="24">
        <v>274072</v>
      </c>
      <c r="D6" s="24">
        <v>274241</v>
      </c>
      <c r="E6" s="10">
        <v>274427</v>
      </c>
      <c r="F6" s="24">
        <v>274645</v>
      </c>
      <c r="G6" s="24">
        <v>274858</v>
      </c>
      <c r="H6" s="24">
        <v>274995</v>
      </c>
      <c r="I6" s="24">
        <v>275087</v>
      </c>
      <c r="J6" s="24">
        <v>275232</v>
      </c>
      <c r="K6" s="24">
        <v>275431</v>
      </c>
      <c r="L6" s="24">
        <v>275622</v>
      </c>
      <c r="M6" s="24">
        <v>275749</v>
      </c>
      <c r="N6" s="24">
        <v>275939</v>
      </c>
      <c r="O6" s="24">
        <v>276130</v>
      </c>
      <c r="P6" s="24">
        <v>276318</v>
      </c>
      <c r="Q6" s="24">
        <v>276495</v>
      </c>
      <c r="R6" s="24">
        <v>276656</v>
      </c>
      <c r="S6" s="24">
        <v>276813</v>
      </c>
      <c r="T6" s="24">
        <v>276978</v>
      </c>
      <c r="U6" s="24">
        <v>277123</v>
      </c>
      <c r="V6" s="24">
        <v>277250</v>
      </c>
      <c r="W6" s="24">
        <v>277418</v>
      </c>
      <c r="X6" s="24">
        <v>277593</v>
      </c>
      <c r="Y6" s="24">
        <v>277748</v>
      </c>
      <c r="Z6" s="24">
        <v>277894</v>
      </c>
      <c r="AA6" s="24">
        <v>278057</v>
      </c>
      <c r="AB6" s="24">
        <v>278204</v>
      </c>
      <c r="AC6" s="24">
        <v>278231</v>
      </c>
      <c r="AD6" s="24">
        <v>278278</v>
      </c>
      <c r="AE6" s="24">
        <v>278318</v>
      </c>
      <c r="AF6" s="24">
        <v>278379</v>
      </c>
      <c r="AG6" s="24">
        <v>278446</v>
      </c>
      <c r="AI6" s="10"/>
      <c r="AJ6" s="20"/>
    </row>
    <row r="7" spans="1:40" x14ac:dyDescent="0.25">
      <c r="A7" s="11" t="s">
        <v>27</v>
      </c>
      <c r="B7" s="10">
        <v>270276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274123</v>
      </c>
      <c r="AI7" s="10">
        <f>MAX(C7:AG7)-B7</f>
        <v>3847</v>
      </c>
      <c r="AJ7" s="16"/>
    </row>
    <row r="8" spans="1:40" x14ac:dyDescent="0.25">
      <c r="A8" s="18" t="s">
        <v>37</v>
      </c>
      <c r="B8" s="10">
        <v>45396</v>
      </c>
      <c r="O8" s="10"/>
      <c r="AE8" s="10"/>
      <c r="AF8" s="10"/>
      <c r="AG8" s="10">
        <f>AI57</f>
        <v>45998</v>
      </c>
      <c r="AI8" s="10">
        <f>MAX(C8:AG8)-B8</f>
        <v>602</v>
      </c>
    </row>
    <row r="9" spans="1:40" x14ac:dyDescent="0.25">
      <c r="AI9" s="10">
        <f>SUM(AI7:AI8)</f>
        <v>4449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46.9</v>
      </c>
      <c r="C54" s="12">
        <v>21.6</v>
      </c>
      <c r="D54" s="12">
        <v>48</v>
      </c>
      <c r="E54" s="12">
        <v>52.6</v>
      </c>
      <c r="F54" s="12">
        <v>65.3</v>
      </c>
      <c r="G54" s="12">
        <v>63.1</v>
      </c>
      <c r="H54" s="12">
        <v>40.799999999999997</v>
      </c>
      <c r="I54" s="12">
        <v>27.1</v>
      </c>
      <c r="J54" s="12">
        <v>45.2</v>
      </c>
      <c r="K54" s="12">
        <v>59.2</v>
      </c>
      <c r="L54" s="12">
        <v>57.4</v>
      </c>
      <c r="M54" s="12">
        <v>40.299999999999997</v>
      </c>
      <c r="N54" s="12">
        <v>57</v>
      </c>
      <c r="O54" s="12">
        <v>57.2</v>
      </c>
      <c r="P54" s="12">
        <v>56.6</v>
      </c>
      <c r="Q54" s="12">
        <v>52.1</v>
      </c>
      <c r="R54" s="12">
        <v>49.1</v>
      </c>
      <c r="S54" s="12">
        <v>46.3</v>
      </c>
      <c r="T54" s="12">
        <v>49.7</v>
      </c>
      <c r="U54" s="12">
        <v>43.1</v>
      </c>
      <c r="V54" s="12">
        <v>39.9</v>
      </c>
      <c r="W54" s="12">
        <v>51</v>
      </c>
      <c r="X54" s="12">
        <v>53.4</v>
      </c>
      <c r="Y54" s="12">
        <v>46.8</v>
      </c>
      <c r="Z54" s="12">
        <v>46.1</v>
      </c>
      <c r="AA54" s="12">
        <v>50.2</v>
      </c>
      <c r="AB54" s="12">
        <v>43.4</v>
      </c>
      <c r="AC54" s="12">
        <v>7.9</v>
      </c>
      <c r="AD54" s="12">
        <v>13.6</v>
      </c>
      <c r="AE54" s="12">
        <v>11.4</v>
      </c>
      <c r="AF54" s="12">
        <v>19.399999999999999</v>
      </c>
      <c r="AG54" s="12">
        <v>21.3</v>
      </c>
      <c r="AH54" s="12"/>
      <c r="AI54" s="10">
        <v>52369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46.7</v>
      </c>
      <c r="C55" s="12">
        <v>21.2</v>
      </c>
      <c r="D55" s="12">
        <v>47.7</v>
      </c>
      <c r="E55" s="12">
        <v>52.6</v>
      </c>
      <c r="F55" s="12">
        <v>64.099999999999994</v>
      </c>
      <c r="G55" s="12">
        <v>62.1</v>
      </c>
      <c r="H55" s="12">
        <v>40.4</v>
      </c>
      <c r="I55" s="12">
        <v>26.7</v>
      </c>
      <c r="J55" s="12">
        <v>44</v>
      </c>
      <c r="K55" s="12">
        <v>58.2</v>
      </c>
      <c r="L55" s="12">
        <v>57.2</v>
      </c>
      <c r="M55" s="12">
        <v>39.1</v>
      </c>
      <c r="N55" s="12">
        <v>56</v>
      </c>
      <c r="O55" s="12">
        <v>56.4</v>
      </c>
      <c r="P55" s="12">
        <v>55.9</v>
      </c>
      <c r="Q55" s="12">
        <v>52</v>
      </c>
      <c r="R55" s="12">
        <v>48.3</v>
      </c>
      <c r="S55" s="12">
        <v>46.1</v>
      </c>
      <c r="T55" s="12">
        <v>49.2</v>
      </c>
      <c r="U55" s="12">
        <v>42.6</v>
      </c>
      <c r="V55" s="12">
        <v>39.299999999999997</v>
      </c>
      <c r="W55" s="12">
        <v>50.6</v>
      </c>
      <c r="X55" s="12">
        <v>53</v>
      </c>
      <c r="Y55" s="12">
        <v>46.4</v>
      </c>
      <c r="Z55" s="12">
        <v>45.5</v>
      </c>
      <c r="AA55" s="12">
        <v>50</v>
      </c>
      <c r="AB55" s="12">
        <v>43.5</v>
      </c>
      <c r="AC55" s="12">
        <v>7.7</v>
      </c>
      <c r="AD55" s="12">
        <v>13.3</v>
      </c>
      <c r="AE55" s="12">
        <v>11.1</v>
      </c>
      <c r="AF55" s="12">
        <v>18.7</v>
      </c>
      <c r="AG55" s="12">
        <v>20.3</v>
      </c>
      <c r="AH55" s="12"/>
      <c r="AI55" s="10">
        <v>92483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45.9</v>
      </c>
      <c r="C56" s="12">
        <v>20.7</v>
      </c>
      <c r="D56" s="12">
        <v>46.5</v>
      </c>
      <c r="E56" s="12">
        <v>50.6</v>
      </c>
      <c r="F56" s="12">
        <v>57.5</v>
      </c>
      <c r="G56" s="12">
        <v>55.9</v>
      </c>
      <c r="H56" s="12">
        <v>37.5</v>
      </c>
      <c r="I56" s="12">
        <v>26.1</v>
      </c>
      <c r="J56" s="12">
        <v>37.799999999999997</v>
      </c>
      <c r="K56" s="12">
        <v>52.4</v>
      </c>
      <c r="L56" s="12">
        <v>51.6</v>
      </c>
      <c r="M56" s="12">
        <v>32.700000000000003</v>
      </c>
      <c r="N56" s="12">
        <v>50</v>
      </c>
      <c r="O56" s="12">
        <v>49.6</v>
      </c>
      <c r="P56" s="12">
        <v>49.4</v>
      </c>
      <c r="Q56" s="12">
        <v>47.1</v>
      </c>
      <c r="R56" s="12">
        <v>42.7</v>
      </c>
      <c r="S56" s="12">
        <v>42.7</v>
      </c>
      <c r="T56" s="12">
        <v>44.4</v>
      </c>
      <c r="U56" s="12">
        <v>39.6</v>
      </c>
      <c r="V56" s="12">
        <v>33.5</v>
      </c>
      <c r="W56" s="12">
        <v>44.9</v>
      </c>
      <c r="X56" s="12">
        <v>46.1</v>
      </c>
      <c r="Y56" s="12">
        <v>41</v>
      </c>
      <c r="Z56" s="12">
        <v>38.799999999999997</v>
      </c>
      <c r="AA56" s="12">
        <v>43.3</v>
      </c>
      <c r="AB56" s="12">
        <v>39.9</v>
      </c>
      <c r="AC56" s="12">
        <v>7.6</v>
      </c>
      <c r="AD56" s="12">
        <v>13.1</v>
      </c>
      <c r="AE56" s="12">
        <v>11</v>
      </c>
      <c r="AF56" s="12">
        <v>15.7</v>
      </c>
      <c r="AG56" s="12">
        <v>17.100000000000001</v>
      </c>
      <c r="AH56" s="12"/>
      <c r="AI56" s="10">
        <v>87596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25.8</v>
      </c>
      <c r="C57" s="12">
        <v>10.7</v>
      </c>
      <c r="D57" s="12">
        <v>26.9</v>
      </c>
      <c r="E57" s="12">
        <v>29.1</v>
      </c>
      <c r="F57" s="12">
        <v>32</v>
      </c>
      <c r="G57" s="12">
        <v>31.1</v>
      </c>
      <c r="H57" s="12">
        <v>17.399999999999999</v>
      </c>
      <c r="I57" s="12">
        <v>12.9</v>
      </c>
      <c r="J57" s="12">
        <v>17.399999999999999</v>
      </c>
      <c r="K57" s="12">
        <v>28.1</v>
      </c>
      <c r="L57" s="12">
        <v>25.3</v>
      </c>
      <c r="M57" s="12">
        <v>15.1</v>
      </c>
      <c r="N57" s="12">
        <v>26.9</v>
      </c>
      <c r="O57" s="12">
        <v>26.8</v>
      </c>
      <c r="P57" s="12">
        <v>26.7</v>
      </c>
      <c r="Q57" s="12">
        <v>24.8</v>
      </c>
      <c r="R57" s="12">
        <v>21.7</v>
      </c>
      <c r="S57" s="12">
        <v>21.8</v>
      </c>
      <c r="T57" s="12">
        <v>20.8</v>
      </c>
      <c r="U57" s="12">
        <v>19.8</v>
      </c>
      <c r="V57" s="12">
        <v>13.8</v>
      </c>
      <c r="W57" s="12">
        <v>21.4</v>
      </c>
      <c r="X57" s="12">
        <v>22.1</v>
      </c>
      <c r="Y57" s="12">
        <v>20.3</v>
      </c>
      <c r="Z57" s="12">
        <v>15.9</v>
      </c>
      <c r="AA57" s="12">
        <v>20.5</v>
      </c>
      <c r="AB57" s="12">
        <v>18.600000000000001</v>
      </c>
      <c r="AC57" s="12">
        <v>4</v>
      </c>
      <c r="AD57" s="12">
        <v>6.8</v>
      </c>
      <c r="AE57" s="12">
        <v>5.7</v>
      </c>
      <c r="AF57" s="12">
        <v>7.4</v>
      </c>
      <c r="AG57" s="12">
        <v>8.3000000000000007</v>
      </c>
      <c r="AH57" s="12"/>
      <c r="AI57" s="10">
        <v>45998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905" priority="187" stopIfTrue="1" operator="greaterThan">
      <formula>300</formula>
    </cfRule>
    <cfRule type="cellIs" dxfId="3904" priority="188" stopIfTrue="1" operator="between">
      <formula>150</formula>
      <formula>250</formula>
    </cfRule>
    <cfRule type="cellIs" dxfId="3903" priority="189" stopIfTrue="1" operator="between">
      <formula>250</formula>
      <formula>300</formula>
    </cfRule>
  </conditionalFormatting>
  <conditionalFormatting sqref="B4">
    <cfRule type="cellIs" dxfId="3902" priority="184" stopIfTrue="1" operator="greaterThan">
      <formula>300</formula>
    </cfRule>
    <cfRule type="cellIs" dxfId="3901" priority="185" stopIfTrue="1" operator="between">
      <formula>150</formula>
      <formula>250</formula>
    </cfRule>
    <cfRule type="cellIs" dxfId="3900" priority="186" stopIfTrue="1" operator="between">
      <formula>250</formula>
      <formula>300</formula>
    </cfRule>
  </conditionalFormatting>
  <conditionalFormatting sqref="T3">
    <cfRule type="cellIs" dxfId="3899" priority="181" stopIfTrue="1" operator="greaterThan">
      <formula>300</formula>
    </cfRule>
    <cfRule type="cellIs" dxfId="3898" priority="182" stopIfTrue="1" operator="between">
      <formula>150</formula>
      <formula>250</formula>
    </cfRule>
    <cfRule type="cellIs" dxfId="3897" priority="183" stopIfTrue="1" operator="between">
      <formula>250</formula>
      <formula>300</formula>
    </cfRule>
  </conditionalFormatting>
  <conditionalFormatting sqref="D4">
    <cfRule type="cellIs" dxfId="3896" priority="88" stopIfTrue="1" operator="greaterThan">
      <formula>300</formula>
    </cfRule>
    <cfRule type="cellIs" dxfId="3895" priority="89" stopIfTrue="1" operator="between">
      <formula>150</formula>
      <formula>250</formula>
    </cfRule>
    <cfRule type="cellIs" dxfId="3894" priority="90" stopIfTrue="1" operator="between">
      <formula>250</formula>
      <formula>300</formula>
    </cfRule>
  </conditionalFormatting>
  <conditionalFormatting sqref="E4">
    <cfRule type="cellIs" dxfId="3893" priority="85" stopIfTrue="1" operator="greaterThan">
      <formula>300</formula>
    </cfRule>
    <cfRule type="cellIs" dxfId="3892" priority="86" stopIfTrue="1" operator="between">
      <formula>150</formula>
      <formula>250</formula>
    </cfRule>
    <cfRule type="cellIs" dxfId="3891" priority="87" stopIfTrue="1" operator="between">
      <formula>250</formula>
      <formula>300</formula>
    </cfRule>
  </conditionalFormatting>
  <conditionalFormatting sqref="F4">
    <cfRule type="cellIs" dxfId="3890" priority="82" stopIfTrue="1" operator="greaterThan">
      <formula>300</formula>
    </cfRule>
    <cfRule type="cellIs" dxfId="3889" priority="83" stopIfTrue="1" operator="between">
      <formula>150</formula>
      <formula>250</formula>
    </cfRule>
    <cfRule type="cellIs" dxfId="3888" priority="84" stopIfTrue="1" operator="between">
      <formula>250</formula>
      <formula>300</formula>
    </cfRule>
  </conditionalFormatting>
  <conditionalFormatting sqref="G4">
    <cfRule type="cellIs" dxfId="3887" priority="79" stopIfTrue="1" operator="greaterThan">
      <formula>300</formula>
    </cfRule>
    <cfRule type="cellIs" dxfId="3886" priority="80" stopIfTrue="1" operator="between">
      <formula>150</formula>
      <formula>250</formula>
    </cfRule>
    <cfRule type="cellIs" dxfId="3885" priority="81" stopIfTrue="1" operator="between">
      <formula>250</formula>
      <formula>300</formula>
    </cfRule>
  </conditionalFormatting>
  <conditionalFormatting sqref="H4">
    <cfRule type="cellIs" dxfId="3884" priority="76" stopIfTrue="1" operator="greaterThan">
      <formula>300</formula>
    </cfRule>
    <cfRule type="cellIs" dxfId="3883" priority="77" stopIfTrue="1" operator="between">
      <formula>150</formula>
      <formula>250</formula>
    </cfRule>
    <cfRule type="cellIs" dxfId="3882" priority="78" stopIfTrue="1" operator="between">
      <formula>250</formula>
      <formula>300</formula>
    </cfRule>
  </conditionalFormatting>
  <conditionalFormatting sqref="I4">
    <cfRule type="cellIs" dxfId="3881" priority="73" stopIfTrue="1" operator="greaterThan">
      <formula>300</formula>
    </cfRule>
    <cfRule type="cellIs" dxfId="3880" priority="74" stopIfTrue="1" operator="between">
      <formula>150</formula>
      <formula>250</formula>
    </cfRule>
    <cfRule type="cellIs" dxfId="3879" priority="75" stopIfTrue="1" operator="between">
      <formula>250</formula>
      <formula>300</formula>
    </cfRule>
  </conditionalFormatting>
  <conditionalFormatting sqref="J4">
    <cfRule type="cellIs" dxfId="3878" priority="70" stopIfTrue="1" operator="greaterThan">
      <formula>300</formula>
    </cfRule>
    <cfRule type="cellIs" dxfId="3877" priority="71" stopIfTrue="1" operator="between">
      <formula>150</formula>
      <formula>250</formula>
    </cfRule>
    <cfRule type="cellIs" dxfId="3876" priority="72" stopIfTrue="1" operator="between">
      <formula>250</formula>
      <formula>300</formula>
    </cfRule>
  </conditionalFormatting>
  <conditionalFormatting sqref="K4">
    <cfRule type="cellIs" dxfId="3875" priority="67" stopIfTrue="1" operator="greaterThan">
      <formula>300</formula>
    </cfRule>
    <cfRule type="cellIs" dxfId="3874" priority="68" stopIfTrue="1" operator="between">
      <formula>150</formula>
      <formula>250</formula>
    </cfRule>
    <cfRule type="cellIs" dxfId="3873" priority="69" stopIfTrue="1" operator="between">
      <formula>250</formula>
      <formula>300</formula>
    </cfRule>
  </conditionalFormatting>
  <conditionalFormatting sqref="L4">
    <cfRule type="cellIs" dxfId="3872" priority="64" stopIfTrue="1" operator="greaterThan">
      <formula>300</formula>
    </cfRule>
    <cfRule type="cellIs" dxfId="3871" priority="65" stopIfTrue="1" operator="between">
      <formula>150</formula>
      <formula>250</formula>
    </cfRule>
    <cfRule type="cellIs" dxfId="3870" priority="66" stopIfTrue="1" operator="between">
      <formula>250</formula>
      <formula>300</formula>
    </cfRule>
  </conditionalFormatting>
  <conditionalFormatting sqref="M4">
    <cfRule type="cellIs" dxfId="3869" priority="61" stopIfTrue="1" operator="greaterThan">
      <formula>300</formula>
    </cfRule>
    <cfRule type="cellIs" dxfId="3868" priority="62" stopIfTrue="1" operator="between">
      <formula>150</formula>
      <formula>250</formula>
    </cfRule>
    <cfRule type="cellIs" dxfId="3867" priority="63" stopIfTrue="1" operator="between">
      <formula>250</formula>
      <formula>300</formula>
    </cfRule>
  </conditionalFormatting>
  <conditionalFormatting sqref="N4">
    <cfRule type="cellIs" dxfId="3866" priority="58" stopIfTrue="1" operator="greaterThan">
      <formula>300</formula>
    </cfRule>
    <cfRule type="cellIs" dxfId="3865" priority="59" stopIfTrue="1" operator="between">
      <formula>150</formula>
      <formula>250</formula>
    </cfRule>
    <cfRule type="cellIs" dxfId="3864" priority="60" stopIfTrue="1" operator="between">
      <formula>250</formula>
      <formula>300</formula>
    </cfRule>
  </conditionalFormatting>
  <conditionalFormatting sqref="O4">
    <cfRule type="cellIs" dxfId="3863" priority="55" stopIfTrue="1" operator="greaterThan">
      <formula>300</formula>
    </cfRule>
    <cfRule type="cellIs" dxfId="3862" priority="56" stopIfTrue="1" operator="between">
      <formula>150</formula>
      <formula>250</formula>
    </cfRule>
    <cfRule type="cellIs" dxfId="3861" priority="57" stopIfTrue="1" operator="between">
      <formula>250</formula>
      <formula>300</formula>
    </cfRule>
  </conditionalFormatting>
  <conditionalFormatting sqref="P4">
    <cfRule type="cellIs" dxfId="3860" priority="52" stopIfTrue="1" operator="greaterThan">
      <formula>300</formula>
    </cfRule>
    <cfRule type="cellIs" dxfId="3859" priority="53" stopIfTrue="1" operator="between">
      <formula>150</formula>
      <formula>250</formula>
    </cfRule>
    <cfRule type="cellIs" dxfId="3858" priority="54" stopIfTrue="1" operator="between">
      <formula>250</formula>
      <formula>300</formula>
    </cfRule>
  </conditionalFormatting>
  <conditionalFormatting sqref="Q4">
    <cfRule type="cellIs" dxfId="3857" priority="49" stopIfTrue="1" operator="greaterThan">
      <formula>300</formula>
    </cfRule>
    <cfRule type="cellIs" dxfId="3856" priority="50" stopIfTrue="1" operator="between">
      <formula>150</formula>
      <formula>250</formula>
    </cfRule>
    <cfRule type="cellIs" dxfId="3855" priority="51" stopIfTrue="1" operator="between">
      <formula>250</formula>
      <formula>300</formula>
    </cfRule>
  </conditionalFormatting>
  <conditionalFormatting sqref="R4">
    <cfRule type="cellIs" dxfId="3854" priority="46" stopIfTrue="1" operator="greaterThan">
      <formula>300</formula>
    </cfRule>
    <cfRule type="cellIs" dxfId="3853" priority="47" stopIfTrue="1" operator="between">
      <formula>150</formula>
      <formula>250</formula>
    </cfRule>
    <cfRule type="cellIs" dxfId="3852" priority="48" stopIfTrue="1" operator="between">
      <formula>250</formula>
      <formula>300</formula>
    </cfRule>
  </conditionalFormatting>
  <conditionalFormatting sqref="S4">
    <cfRule type="cellIs" dxfId="3851" priority="43" stopIfTrue="1" operator="greaterThan">
      <formula>300</formula>
    </cfRule>
    <cfRule type="cellIs" dxfId="3850" priority="44" stopIfTrue="1" operator="between">
      <formula>150</formula>
      <formula>250</formula>
    </cfRule>
    <cfRule type="cellIs" dxfId="3849" priority="45" stopIfTrue="1" operator="between">
      <formula>250</formula>
      <formula>300</formula>
    </cfRule>
  </conditionalFormatting>
  <conditionalFormatting sqref="T4">
    <cfRule type="cellIs" dxfId="3848" priority="40" stopIfTrue="1" operator="greaterThan">
      <formula>300</formula>
    </cfRule>
    <cfRule type="cellIs" dxfId="3847" priority="41" stopIfTrue="1" operator="between">
      <formula>150</formula>
      <formula>250</formula>
    </cfRule>
    <cfRule type="cellIs" dxfId="3846" priority="42" stopIfTrue="1" operator="between">
      <formula>250</formula>
      <formula>300</formula>
    </cfRule>
  </conditionalFormatting>
  <conditionalFormatting sqref="U4">
    <cfRule type="cellIs" dxfId="3845" priority="37" stopIfTrue="1" operator="greaterThan">
      <formula>300</formula>
    </cfRule>
    <cfRule type="cellIs" dxfId="3844" priority="38" stopIfTrue="1" operator="between">
      <formula>150</formula>
      <formula>250</formula>
    </cfRule>
    <cfRule type="cellIs" dxfId="3843" priority="39" stopIfTrue="1" operator="between">
      <formula>250</formula>
      <formula>300</formula>
    </cfRule>
  </conditionalFormatting>
  <conditionalFormatting sqref="V4">
    <cfRule type="cellIs" dxfId="3842" priority="34" stopIfTrue="1" operator="greaterThan">
      <formula>300</formula>
    </cfRule>
    <cfRule type="cellIs" dxfId="3841" priority="35" stopIfTrue="1" operator="between">
      <formula>150</formula>
      <formula>250</formula>
    </cfRule>
    <cfRule type="cellIs" dxfId="3840" priority="36" stopIfTrue="1" operator="between">
      <formula>250</formula>
      <formula>300</formula>
    </cfRule>
  </conditionalFormatting>
  <conditionalFormatting sqref="W4">
    <cfRule type="cellIs" dxfId="3839" priority="31" stopIfTrue="1" operator="greaterThan">
      <formula>300</formula>
    </cfRule>
    <cfRule type="cellIs" dxfId="3838" priority="32" stopIfTrue="1" operator="between">
      <formula>150</formula>
      <formula>250</formula>
    </cfRule>
    <cfRule type="cellIs" dxfId="3837" priority="33" stopIfTrue="1" operator="between">
      <formula>250</formula>
      <formula>300</formula>
    </cfRule>
  </conditionalFormatting>
  <conditionalFormatting sqref="X4">
    <cfRule type="cellIs" dxfId="3836" priority="28" stopIfTrue="1" operator="greaterThan">
      <formula>300</formula>
    </cfRule>
    <cfRule type="cellIs" dxfId="3835" priority="29" stopIfTrue="1" operator="between">
      <formula>150</formula>
      <formula>250</formula>
    </cfRule>
    <cfRule type="cellIs" dxfId="3834" priority="30" stopIfTrue="1" operator="between">
      <formula>250</formula>
      <formula>300</formula>
    </cfRule>
  </conditionalFormatting>
  <conditionalFormatting sqref="Y4">
    <cfRule type="cellIs" dxfId="3833" priority="25" stopIfTrue="1" operator="greaterThan">
      <formula>300</formula>
    </cfRule>
    <cfRule type="cellIs" dxfId="3832" priority="26" stopIfTrue="1" operator="between">
      <formula>150</formula>
      <formula>250</formula>
    </cfRule>
    <cfRule type="cellIs" dxfId="3831" priority="27" stopIfTrue="1" operator="between">
      <formula>250</formula>
      <formula>300</formula>
    </cfRule>
  </conditionalFormatting>
  <conditionalFormatting sqref="Z4">
    <cfRule type="cellIs" dxfId="3830" priority="22" stopIfTrue="1" operator="greaterThan">
      <formula>300</formula>
    </cfRule>
    <cfRule type="cellIs" dxfId="3829" priority="23" stopIfTrue="1" operator="between">
      <formula>150</formula>
      <formula>250</formula>
    </cfRule>
    <cfRule type="cellIs" dxfId="3828" priority="24" stopIfTrue="1" operator="between">
      <formula>250</formula>
      <formula>300</formula>
    </cfRule>
  </conditionalFormatting>
  <conditionalFormatting sqref="AA4">
    <cfRule type="cellIs" dxfId="3827" priority="19" stopIfTrue="1" operator="greaterThan">
      <formula>300</formula>
    </cfRule>
    <cfRule type="cellIs" dxfId="3826" priority="20" stopIfTrue="1" operator="between">
      <formula>150</formula>
      <formula>250</formula>
    </cfRule>
    <cfRule type="cellIs" dxfId="3825" priority="21" stopIfTrue="1" operator="between">
      <formula>250</formula>
      <formula>300</formula>
    </cfRule>
  </conditionalFormatting>
  <conditionalFormatting sqref="AB4">
    <cfRule type="cellIs" dxfId="3824" priority="16" stopIfTrue="1" operator="greaterThan">
      <formula>300</formula>
    </cfRule>
    <cfRule type="cellIs" dxfId="3823" priority="17" stopIfTrue="1" operator="between">
      <formula>150</formula>
      <formula>250</formula>
    </cfRule>
    <cfRule type="cellIs" dxfId="3822" priority="18" stopIfTrue="1" operator="between">
      <formula>250</formula>
      <formula>300</formula>
    </cfRule>
  </conditionalFormatting>
  <conditionalFormatting sqref="AC4">
    <cfRule type="cellIs" dxfId="3821" priority="13" stopIfTrue="1" operator="greaterThan">
      <formula>300</formula>
    </cfRule>
    <cfRule type="cellIs" dxfId="3820" priority="14" stopIfTrue="1" operator="between">
      <formula>150</formula>
      <formula>250</formula>
    </cfRule>
    <cfRule type="cellIs" dxfId="3819" priority="15" stopIfTrue="1" operator="between">
      <formula>250</formula>
      <formula>300</formula>
    </cfRule>
  </conditionalFormatting>
  <conditionalFormatting sqref="AD4">
    <cfRule type="cellIs" dxfId="3818" priority="10" stopIfTrue="1" operator="greaterThan">
      <formula>300</formula>
    </cfRule>
    <cfRule type="cellIs" dxfId="3817" priority="11" stopIfTrue="1" operator="between">
      <formula>150</formula>
      <formula>250</formula>
    </cfRule>
    <cfRule type="cellIs" dxfId="3816" priority="12" stopIfTrue="1" operator="between">
      <formula>250</formula>
      <formula>300</formula>
    </cfRule>
  </conditionalFormatting>
  <conditionalFormatting sqref="AE4">
    <cfRule type="cellIs" dxfId="3815" priority="7" stopIfTrue="1" operator="greaterThan">
      <formula>300</formula>
    </cfRule>
    <cfRule type="cellIs" dxfId="3814" priority="8" stopIfTrue="1" operator="between">
      <formula>150</formula>
      <formula>250</formula>
    </cfRule>
    <cfRule type="cellIs" dxfId="3813" priority="9" stopIfTrue="1" operator="between">
      <formula>250</formula>
      <formula>300</formula>
    </cfRule>
  </conditionalFormatting>
  <conditionalFormatting sqref="AF4">
    <cfRule type="cellIs" dxfId="3812" priority="4" stopIfTrue="1" operator="greaterThan">
      <formula>300</formula>
    </cfRule>
    <cfRule type="cellIs" dxfId="3811" priority="5" stopIfTrue="1" operator="between">
      <formula>150</formula>
      <formula>250</formula>
    </cfRule>
    <cfRule type="cellIs" dxfId="3810" priority="6" stopIfTrue="1" operator="between">
      <formula>250</formula>
      <formula>300</formula>
    </cfRule>
  </conditionalFormatting>
  <conditionalFormatting sqref="AG4">
    <cfRule type="cellIs" dxfId="3809" priority="1" stopIfTrue="1" operator="greaterThan">
      <formula>300</formula>
    </cfRule>
    <cfRule type="cellIs" dxfId="3808" priority="2" stopIfTrue="1" operator="between">
      <formula>150</formula>
      <formula>250</formula>
    </cfRule>
    <cfRule type="cellIs" dxfId="3807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24.8</v>
      </c>
      <c r="C3" s="12">
        <v>32.1</v>
      </c>
      <c r="D3" s="12">
        <v>15.4</v>
      </c>
      <c r="E3" s="12">
        <v>10.9</v>
      </c>
      <c r="F3" s="12">
        <v>37.799999999999997</v>
      </c>
      <c r="G3" s="12">
        <v>31.8</v>
      </c>
      <c r="H3" s="12">
        <v>21.3</v>
      </c>
      <c r="I3" s="12">
        <v>28.1</v>
      </c>
      <c r="J3" s="12">
        <v>32.299999999999997</v>
      </c>
      <c r="K3" s="12">
        <v>29</v>
      </c>
      <c r="L3" s="12">
        <v>19.8</v>
      </c>
      <c r="M3" s="12">
        <v>28.6</v>
      </c>
      <c r="N3" s="12">
        <v>30.3</v>
      </c>
      <c r="O3" s="12">
        <v>7.9</v>
      </c>
      <c r="P3" s="12">
        <v>18</v>
      </c>
      <c r="Q3" s="12">
        <v>31.8</v>
      </c>
      <c r="R3" s="12">
        <v>5.5</v>
      </c>
      <c r="S3" s="12">
        <v>24.5</v>
      </c>
      <c r="T3" s="28">
        <v>7.8</v>
      </c>
      <c r="U3" s="12">
        <v>8.3000000000000007</v>
      </c>
      <c r="V3" s="12">
        <v>31</v>
      </c>
      <c r="W3" s="12">
        <v>13.7</v>
      </c>
      <c r="X3" s="12">
        <v>22.8</v>
      </c>
      <c r="Y3" s="12">
        <v>6.2</v>
      </c>
      <c r="Z3" s="12">
        <v>27.4</v>
      </c>
      <c r="AA3" s="12">
        <v>16.899999999999999</v>
      </c>
      <c r="AB3" s="12">
        <v>3.5</v>
      </c>
      <c r="AC3" s="12">
        <v>21.9</v>
      </c>
      <c r="AD3" s="12">
        <v>27.9</v>
      </c>
      <c r="AE3" s="12">
        <v>12.2</v>
      </c>
      <c r="AF3" s="12">
        <v>5.2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67</v>
      </c>
      <c r="C4" s="28">
        <f t="shared" si="0"/>
        <v>127.1</v>
      </c>
      <c r="D4" s="28">
        <f t="shared" si="0"/>
        <v>43.4</v>
      </c>
      <c r="E4" s="28">
        <f t="shared" si="0"/>
        <v>48.1</v>
      </c>
      <c r="F4" s="28">
        <f t="shared" si="0"/>
        <v>109.1</v>
      </c>
      <c r="G4" s="28">
        <f t="shared" si="0"/>
        <v>124.9</v>
      </c>
      <c r="H4" s="28">
        <f t="shared" ref="H4:M4" si="1">SUM(H54:H57)</f>
        <v>110.3</v>
      </c>
      <c r="I4" s="28">
        <f t="shared" si="1"/>
        <v>91</v>
      </c>
      <c r="J4" s="28">
        <f t="shared" si="1"/>
        <v>80.400000000000006</v>
      </c>
      <c r="K4" s="28">
        <f t="shared" si="1"/>
        <v>130.4</v>
      </c>
      <c r="L4" s="28">
        <f t="shared" si="1"/>
        <v>62.8</v>
      </c>
      <c r="M4" s="28">
        <f t="shared" si="1"/>
        <v>124.5</v>
      </c>
      <c r="N4" s="28">
        <f t="shared" ref="N4:S4" si="2">SUM(N54:N57)</f>
        <v>122.5</v>
      </c>
      <c r="O4" s="28">
        <f t="shared" si="2"/>
        <v>22.4</v>
      </c>
      <c r="P4" s="28">
        <f t="shared" si="2"/>
        <v>46.900000000000006</v>
      </c>
      <c r="Q4" s="28">
        <f t="shared" si="2"/>
        <v>99</v>
      </c>
      <c r="R4" s="28">
        <f t="shared" si="2"/>
        <v>27.299999999999997</v>
      </c>
      <c r="S4" s="28">
        <f t="shared" si="2"/>
        <v>54.5</v>
      </c>
      <c r="T4" s="28">
        <f t="shared" ref="T4:Y4" si="3">SUM(T54:T57)</f>
        <v>31.9</v>
      </c>
      <c r="U4" s="28">
        <f t="shared" si="3"/>
        <v>26.3</v>
      </c>
      <c r="V4" s="28">
        <f t="shared" si="3"/>
        <v>112</v>
      </c>
      <c r="W4" s="28">
        <f t="shared" si="3"/>
        <v>41.5</v>
      </c>
      <c r="X4" s="28">
        <f t="shared" si="3"/>
        <v>107.30000000000001</v>
      </c>
      <c r="Y4" s="28">
        <f t="shared" si="3"/>
        <v>24.1</v>
      </c>
      <c r="Z4" s="28">
        <f t="shared" ref="Z4:AE4" si="4">SUM(Z54:Z57)</f>
        <v>78</v>
      </c>
      <c r="AA4" s="28">
        <f t="shared" si="4"/>
        <v>50.2</v>
      </c>
      <c r="AB4" s="28">
        <f t="shared" si="4"/>
        <v>14.600000000000001</v>
      </c>
      <c r="AC4" s="28">
        <f t="shared" si="4"/>
        <v>37</v>
      </c>
      <c r="AD4" s="28">
        <f t="shared" si="4"/>
        <v>77.7</v>
      </c>
      <c r="AE4" s="28">
        <f t="shared" si="4"/>
        <v>45.199999999999996</v>
      </c>
      <c r="AF4" s="28">
        <f>SUM(AF54:AF57)</f>
        <v>23.4</v>
      </c>
      <c r="AG4" s="28"/>
      <c r="AI4" s="9">
        <f>SUM(C4:AG4)</f>
        <v>2093.8000000000002</v>
      </c>
      <c r="AJ4" s="14">
        <f>AVERAGE(C4:AG4)</f>
        <v>69.793333333333337</v>
      </c>
      <c r="AK4" s="15"/>
    </row>
    <row r="5" spans="1:40" x14ac:dyDescent="0.25">
      <c r="A5" s="11" t="s">
        <v>29</v>
      </c>
      <c r="B5" s="10">
        <f t="shared" ref="B5:H5" si="5">$B53+B6</f>
        <v>320121</v>
      </c>
      <c r="C5" s="10">
        <f t="shared" si="5"/>
        <v>320248</v>
      </c>
      <c r="D5" s="10">
        <f t="shared" si="5"/>
        <v>320292</v>
      </c>
      <c r="E5" s="10">
        <f t="shared" si="5"/>
        <v>320341</v>
      </c>
      <c r="F5" s="10">
        <f t="shared" si="5"/>
        <v>320450</v>
      </c>
      <c r="G5" s="10">
        <f t="shared" si="5"/>
        <v>320574</v>
      </c>
      <c r="H5" s="10">
        <f t="shared" si="5"/>
        <v>320685</v>
      </c>
      <c r="I5" s="10">
        <f t="shared" ref="I5:O5" si="6">$B53+I6</f>
        <v>320777</v>
      </c>
      <c r="J5" s="10">
        <f t="shared" si="6"/>
        <v>320857</v>
      </c>
      <c r="K5" s="10">
        <f t="shared" si="6"/>
        <v>320987</v>
      </c>
      <c r="L5" s="10">
        <f t="shared" si="6"/>
        <v>321050</v>
      </c>
      <c r="M5" s="10">
        <f t="shared" si="6"/>
        <v>321175</v>
      </c>
      <c r="N5" s="10">
        <f t="shared" si="6"/>
        <v>321298</v>
      </c>
      <c r="O5" s="10">
        <f t="shared" si="6"/>
        <v>321320</v>
      </c>
      <c r="P5" s="10">
        <f t="shared" ref="P5:V5" si="7">$B53+P6</f>
        <v>321367</v>
      </c>
      <c r="Q5" s="10">
        <f t="shared" si="7"/>
        <v>321466</v>
      </c>
      <c r="R5" s="10">
        <f t="shared" si="7"/>
        <v>321494</v>
      </c>
      <c r="S5" s="10">
        <f t="shared" si="7"/>
        <v>321549</v>
      </c>
      <c r="T5" s="10">
        <f t="shared" si="7"/>
        <v>321580</v>
      </c>
      <c r="U5" s="10">
        <f t="shared" si="7"/>
        <v>321607</v>
      </c>
      <c r="V5" s="10">
        <f t="shared" si="7"/>
        <v>321719</v>
      </c>
      <c r="W5" s="10">
        <f t="shared" ref="W5:AC5" si="8">$B53+W6</f>
        <v>321760</v>
      </c>
      <c r="X5" s="10">
        <f t="shared" si="8"/>
        <v>321868</v>
      </c>
      <c r="Y5" s="10">
        <f t="shared" si="8"/>
        <v>321893</v>
      </c>
      <c r="Z5" s="10">
        <f t="shared" si="8"/>
        <v>321972</v>
      </c>
      <c r="AA5" s="10">
        <f t="shared" si="8"/>
        <v>322021</v>
      </c>
      <c r="AB5" s="10">
        <f t="shared" si="8"/>
        <v>322037</v>
      </c>
      <c r="AC5" s="10">
        <f t="shared" si="8"/>
        <v>322073</v>
      </c>
      <c r="AD5" s="10">
        <f>$B53+AD6</f>
        <v>322151</v>
      </c>
      <c r="AE5" s="10">
        <f>$B53+AE6</f>
        <v>322196</v>
      </c>
      <c r="AF5" s="10">
        <f>$B53+AF6</f>
        <v>322220</v>
      </c>
      <c r="AG5" s="10"/>
      <c r="AI5" s="10">
        <f>MAX(C5:AG5)-B5</f>
        <v>2099</v>
      </c>
    </row>
    <row r="6" spans="1:40" s="19" customFormat="1" x14ac:dyDescent="0.25">
      <c r="B6" s="24">
        <v>278446</v>
      </c>
      <c r="C6" s="24">
        <v>278573</v>
      </c>
      <c r="D6" s="24">
        <v>278617</v>
      </c>
      <c r="E6" s="10">
        <v>278666</v>
      </c>
      <c r="F6" s="24">
        <v>278775</v>
      </c>
      <c r="G6" s="24">
        <v>278899</v>
      </c>
      <c r="H6" s="24">
        <v>279010</v>
      </c>
      <c r="I6" s="24">
        <v>279102</v>
      </c>
      <c r="J6" s="24">
        <v>279182</v>
      </c>
      <c r="K6" s="24">
        <v>279312</v>
      </c>
      <c r="L6" s="24">
        <v>279375</v>
      </c>
      <c r="M6" s="24">
        <v>279500</v>
      </c>
      <c r="N6" s="24">
        <v>279623</v>
      </c>
      <c r="O6" s="24">
        <v>279645</v>
      </c>
      <c r="P6" s="24">
        <v>279692</v>
      </c>
      <c r="Q6" s="24">
        <v>279791</v>
      </c>
      <c r="R6" s="24">
        <v>279819</v>
      </c>
      <c r="S6" s="24">
        <v>279874</v>
      </c>
      <c r="T6" s="24">
        <v>279905</v>
      </c>
      <c r="U6" s="24">
        <v>279932</v>
      </c>
      <c r="V6" s="24">
        <v>280044</v>
      </c>
      <c r="W6" s="24">
        <v>280085</v>
      </c>
      <c r="X6" s="24">
        <v>280193</v>
      </c>
      <c r="Y6" s="24">
        <v>280218</v>
      </c>
      <c r="Z6" s="24">
        <v>280297</v>
      </c>
      <c r="AA6" s="24">
        <v>280346</v>
      </c>
      <c r="AB6" s="24">
        <v>280362</v>
      </c>
      <c r="AC6" s="24">
        <v>280398</v>
      </c>
      <c r="AD6" s="24">
        <v>280476</v>
      </c>
      <c r="AE6" s="24">
        <v>280521</v>
      </c>
      <c r="AF6" s="24">
        <v>280545</v>
      </c>
      <c r="AG6" s="24"/>
      <c r="AI6" s="10"/>
      <c r="AJ6" s="20"/>
    </row>
    <row r="7" spans="1:40" x14ac:dyDescent="0.25">
      <c r="A7" s="11" t="s">
        <v>27</v>
      </c>
      <c r="B7" s="10">
        <v>274123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275971</v>
      </c>
      <c r="AI7" s="10">
        <f>MAX(C7:AG7)-B7</f>
        <v>1848</v>
      </c>
      <c r="AJ7" s="16"/>
    </row>
    <row r="8" spans="1:40" x14ac:dyDescent="0.25">
      <c r="A8" s="18" t="s">
        <v>37</v>
      </c>
      <c r="B8" s="10">
        <v>45998</v>
      </c>
      <c r="O8" s="10"/>
      <c r="AE8" s="10"/>
      <c r="AF8" s="10"/>
      <c r="AG8" s="10">
        <f>AI57</f>
        <v>46249</v>
      </c>
      <c r="AI8" s="10">
        <f>MAX(C8:AG8)-B8</f>
        <v>251</v>
      </c>
    </row>
    <row r="9" spans="1:40" x14ac:dyDescent="0.25">
      <c r="AI9" s="10">
        <f>SUM(AI7:AI8)</f>
        <v>2099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21.3</v>
      </c>
      <c r="C54" s="12">
        <v>38.4</v>
      </c>
      <c r="D54" s="12">
        <v>12.6</v>
      </c>
      <c r="E54" s="12">
        <v>14</v>
      </c>
      <c r="F54" s="12">
        <v>32.700000000000003</v>
      </c>
      <c r="G54" s="12">
        <v>39.799999999999997</v>
      </c>
      <c r="H54" s="12">
        <v>33.6</v>
      </c>
      <c r="I54" s="12">
        <v>26.9</v>
      </c>
      <c r="J54" s="12">
        <v>23.5</v>
      </c>
      <c r="K54" s="12">
        <v>40.799999999999997</v>
      </c>
      <c r="L54" s="12">
        <v>18.399999999999999</v>
      </c>
      <c r="M54" s="12">
        <v>38.5</v>
      </c>
      <c r="N54" s="12">
        <v>38.4</v>
      </c>
      <c r="O54" s="12">
        <v>6.5</v>
      </c>
      <c r="P54" s="12">
        <v>13.7</v>
      </c>
      <c r="Q54" s="12">
        <v>30.6</v>
      </c>
      <c r="R54" s="12">
        <v>7.9</v>
      </c>
      <c r="S54" s="12">
        <v>16.8</v>
      </c>
      <c r="T54" s="12">
        <v>9.3000000000000007</v>
      </c>
      <c r="U54" s="12">
        <v>7.6</v>
      </c>
      <c r="V54" s="12">
        <v>34.700000000000003</v>
      </c>
      <c r="W54" s="12">
        <v>12.1</v>
      </c>
      <c r="X54" s="12">
        <v>33.700000000000003</v>
      </c>
      <c r="Y54" s="12">
        <v>7</v>
      </c>
      <c r="Z54" s="12">
        <v>23.7</v>
      </c>
      <c r="AA54" s="12">
        <v>14.4</v>
      </c>
      <c r="AB54" s="12">
        <v>4.2</v>
      </c>
      <c r="AC54" s="12">
        <v>10.9</v>
      </c>
      <c r="AD54" s="12">
        <v>23.4</v>
      </c>
      <c r="AE54" s="12">
        <v>13</v>
      </c>
      <c r="AF54" s="12">
        <v>6.8</v>
      </c>
      <c r="AG54" s="12"/>
      <c r="AH54" s="12"/>
      <c r="AI54" s="10">
        <v>53004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20.3</v>
      </c>
      <c r="C55" s="12">
        <v>38.4</v>
      </c>
      <c r="D55" s="12">
        <v>12.4</v>
      </c>
      <c r="E55" s="12">
        <v>13.8</v>
      </c>
      <c r="F55" s="12">
        <v>32.299999999999997</v>
      </c>
      <c r="G55" s="12">
        <v>39.200000000000003</v>
      </c>
      <c r="H55" s="12">
        <v>33.5</v>
      </c>
      <c r="I55" s="12">
        <v>26.6</v>
      </c>
      <c r="J55" s="12">
        <v>23.2</v>
      </c>
      <c r="K55" s="12">
        <v>40.5</v>
      </c>
      <c r="L55" s="12">
        <v>18.100000000000001</v>
      </c>
      <c r="M55" s="12">
        <v>38.5</v>
      </c>
      <c r="N55" s="12">
        <v>38.200000000000003</v>
      </c>
      <c r="O55" s="12">
        <v>6.3</v>
      </c>
      <c r="P55" s="12">
        <v>13.4</v>
      </c>
      <c r="Q55" s="12">
        <v>30.3</v>
      </c>
      <c r="R55" s="12">
        <v>7.8</v>
      </c>
      <c r="S55" s="12">
        <v>16.5</v>
      </c>
      <c r="T55" s="12">
        <v>9.1</v>
      </c>
      <c r="U55" s="12">
        <v>7.4</v>
      </c>
      <c r="V55" s="12">
        <v>34.5</v>
      </c>
      <c r="W55" s="12">
        <v>11.9</v>
      </c>
      <c r="X55" s="12">
        <v>34</v>
      </c>
      <c r="Y55" s="12">
        <v>6.8</v>
      </c>
      <c r="Z55" s="12">
        <v>23.7</v>
      </c>
      <c r="AA55" s="12">
        <v>14.2</v>
      </c>
      <c r="AB55" s="12">
        <v>4.0999999999999996</v>
      </c>
      <c r="AC55" s="12">
        <v>10.7</v>
      </c>
      <c r="AD55" s="12">
        <v>23.3</v>
      </c>
      <c r="AE55" s="12">
        <v>12.8</v>
      </c>
      <c r="AF55" s="12">
        <v>6.6</v>
      </c>
      <c r="AG55" s="12"/>
      <c r="AH55" s="12"/>
      <c r="AI55" s="10">
        <v>93112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17.100000000000001</v>
      </c>
      <c r="C56" s="12">
        <v>35.4</v>
      </c>
      <c r="D56" s="12">
        <v>12.1</v>
      </c>
      <c r="E56" s="12">
        <v>13.4</v>
      </c>
      <c r="F56" s="12">
        <v>30.8</v>
      </c>
      <c r="G56" s="12">
        <v>34</v>
      </c>
      <c r="H56" s="12">
        <v>31.2</v>
      </c>
      <c r="I56" s="12">
        <v>25.6</v>
      </c>
      <c r="J56" s="12">
        <v>22.1</v>
      </c>
      <c r="K56" s="12">
        <v>35.799999999999997</v>
      </c>
      <c r="L56" s="12">
        <v>17.5</v>
      </c>
      <c r="M56" s="12">
        <v>34.6</v>
      </c>
      <c r="N56" s="12">
        <v>33</v>
      </c>
      <c r="O56" s="12">
        <v>6.2</v>
      </c>
      <c r="P56" s="12">
        <v>13.1</v>
      </c>
      <c r="Q56" s="12">
        <v>27</v>
      </c>
      <c r="R56" s="12">
        <v>7.6</v>
      </c>
      <c r="S56" s="12">
        <v>14.5</v>
      </c>
      <c r="T56" s="12">
        <v>8.9</v>
      </c>
      <c r="U56" s="12">
        <v>7.3</v>
      </c>
      <c r="V56" s="12">
        <v>31.8</v>
      </c>
      <c r="W56" s="12">
        <v>11.6</v>
      </c>
      <c r="X56" s="12">
        <v>30.1</v>
      </c>
      <c r="Y56" s="12">
        <v>6.7</v>
      </c>
      <c r="Z56" s="12">
        <v>22.7</v>
      </c>
      <c r="AA56" s="12">
        <v>14</v>
      </c>
      <c r="AB56" s="12">
        <v>4</v>
      </c>
      <c r="AC56" s="12">
        <v>10.4</v>
      </c>
      <c r="AD56" s="12">
        <v>22.2</v>
      </c>
      <c r="AE56" s="12">
        <v>12.5</v>
      </c>
      <c r="AF56" s="12">
        <v>6.5</v>
      </c>
      <c r="AG56" s="12"/>
      <c r="AH56" s="12"/>
      <c r="AI56" s="10">
        <v>88180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8.3000000000000007</v>
      </c>
      <c r="C57" s="12">
        <v>14.9</v>
      </c>
      <c r="D57" s="12">
        <v>6.3</v>
      </c>
      <c r="E57" s="12">
        <v>6.9</v>
      </c>
      <c r="F57" s="12">
        <v>13.3</v>
      </c>
      <c r="G57" s="12">
        <v>11.9</v>
      </c>
      <c r="H57" s="12">
        <v>12</v>
      </c>
      <c r="I57" s="12">
        <v>11.9</v>
      </c>
      <c r="J57" s="12">
        <v>11.6</v>
      </c>
      <c r="K57" s="12">
        <v>13.3</v>
      </c>
      <c r="L57" s="12">
        <v>8.8000000000000007</v>
      </c>
      <c r="M57" s="12">
        <v>12.9</v>
      </c>
      <c r="N57" s="12">
        <v>12.9</v>
      </c>
      <c r="O57" s="12">
        <v>3.4</v>
      </c>
      <c r="P57" s="12">
        <v>6.7</v>
      </c>
      <c r="Q57" s="12">
        <v>11.1</v>
      </c>
      <c r="R57" s="12">
        <v>4</v>
      </c>
      <c r="S57" s="12">
        <v>6.7</v>
      </c>
      <c r="T57" s="12">
        <v>4.5999999999999996</v>
      </c>
      <c r="U57" s="12">
        <v>4</v>
      </c>
      <c r="V57" s="12">
        <v>11</v>
      </c>
      <c r="W57" s="12">
        <v>5.9</v>
      </c>
      <c r="X57" s="12">
        <v>9.5</v>
      </c>
      <c r="Y57" s="12">
        <v>3.6</v>
      </c>
      <c r="Z57" s="12">
        <v>7.9</v>
      </c>
      <c r="AA57" s="12">
        <v>7.6</v>
      </c>
      <c r="AB57" s="12">
        <v>2.2999999999999998</v>
      </c>
      <c r="AC57" s="12">
        <v>5</v>
      </c>
      <c r="AD57" s="12">
        <v>8.8000000000000007</v>
      </c>
      <c r="AE57" s="12">
        <v>6.9</v>
      </c>
      <c r="AF57" s="12">
        <v>3.5</v>
      </c>
      <c r="AG57" s="12"/>
      <c r="AH57" s="12"/>
      <c r="AI57" s="10">
        <v>46249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806" priority="187" stopIfTrue="1" operator="greaterThan">
      <formula>300</formula>
    </cfRule>
    <cfRule type="cellIs" dxfId="3805" priority="188" stopIfTrue="1" operator="between">
      <formula>150</formula>
      <formula>250</formula>
    </cfRule>
    <cfRule type="cellIs" dxfId="3804" priority="189" stopIfTrue="1" operator="between">
      <formula>250</formula>
      <formula>300</formula>
    </cfRule>
  </conditionalFormatting>
  <conditionalFormatting sqref="T3">
    <cfRule type="cellIs" dxfId="3803" priority="181" stopIfTrue="1" operator="greaterThan">
      <formula>300</formula>
    </cfRule>
    <cfRule type="cellIs" dxfId="3802" priority="182" stopIfTrue="1" operator="between">
      <formula>150</formula>
      <formula>250</formula>
    </cfRule>
    <cfRule type="cellIs" dxfId="3801" priority="183" stopIfTrue="1" operator="between">
      <formula>250</formula>
      <formula>300</formula>
    </cfRule>
  </conditionalFormatting>
  <conditionalFormatting sqref="AG4">
    <cfRule type="cellIs" dxfId="3800" priority="91" stopIfTrue="1" operator="greaterThan">
      <formula>300</formula>
    </cfRule>
    <cfRule type="cellIs" dxfId="3799" priority="92" stopIfTrue="1" operator="between">
      <formula>150</formula>
      <formula>250</formula>
    </cfRule>
    <cfRule type="cellIs" dxfId="3798" priority="93" stopIfTrue="1" operator="between">
      <formula>250</formula>
      <formula>300</formula>
    </cfRule>
  </conditionalFormatting>
  <conditionalFormatting sqref="B4">
    <cfRule type="cellIs" dxfId="3797" priority="88" stopIfTrue="1" operator="greaterThan">
      <formula>300</formula>
    </cfRule>
    <cfRule type="cellIs" dxfId="3796" priority="89" stopIfTrue="1" operator="between">
      <formula>150</formula>
      <formula>250</formula>
    </cfRule>
    <cfRule type="cellIs" dxfId="3795" priority="90" stopIfTrue="1" operator="between">
      <formula>250</formula>
      <formula>300</formula>
    </cfRule>
  </conditionalFormatting>
  <conditionalFormatting sqref="D4">
    <cfRule type="cellIs" dxfId="3794" priority="85" stopIfTrue="1" operator="greaterThan">
      <formula>300</formula>
    </cfRule>
    <cfRule type="cellIs" dxfId="3793" priority="86" stopIfTrue="1" operator="between">
      <formula>150</formula>
      <formula>250</formula>
    </cfRule>
    <cfRule type="cellIs" dxfId="3792" priority="87" stopIfTrue="1" operator="between">
      <formula>250</formula>
      <formula>300</formula>
    </cfRule>
  </conditionalFormatting>
  <conditionalFormatting sqref="E4">
    <cfRule type="cellIs" dxfId="3791" priority="82" stopIfTrue="1" operator="greaterThan">
      <formula>300</formula>
    </cfRule>
    <cfRule type="cellIs" dxfId="3790" priority="83" stopIfTrue="1" operator="between">
      <formula>150</formula>
      <formula>250</formula>
    </cfRule>
    <cfRule type="cellIs" dxfId="3789" priority="84" stopIfTrue="1" operator="between">
      <formula>250</formula>
      <formula>300</formula>
    </cfRule>
  </conditionalFormatting>
  <conditionalFormatting sqref="F4">
    <cfRule type="cellIs" dxfId="3788" priority="79" stopIfTrue="1" operator="greaterThan">
      <formula>300</formula>
    </cfRule>
    <cfRule type="cellIs" dxfId="3787" priority="80" stopIfTrue="1" operator="between">
      <formula>150</formula>
      <formula>250</formula>
    </cfRule>
    <cfRule type="cellIs" dxfId="3786" priority="81" stopIfTrue="1" operator="between">
      <formula>250</formula>
      <formula>300</formula>
    </cfRule>
  </conditionalFormatting>
  <conditionalFormatting sqref="G4">
    <cfRule type="cellIs" dxfId="3785" priority="76" stopIfTrue="1" operator="greaterThan">
      <formula>300</formula>
    </cfRule>
    <cfRule type="cellIs" dxfId="3784" priority="77" stopIfTrue="1" operator="between">
      <formula>150</formula>
      <formula>250</formula>
    </cfRule>
    <cfRule type="cellIs" dxfId="3783" priority="78" stopIfTrue="1" operator="between">
      <formula>250</formula>
      <formula>300</formula>
    </cfRule>
  </conditionalFormatting>
  <conditionalFormatting sqref="H4">
    <cfRule type="cellIs" dxfId="3782" priority="73" stopIfTrue="1" operator="greaterThan">
      <formula>300</formula>
    </cfRule>
    <cfRule type="cellIs" dxfId="3781" priority="74" stopIfTrue="1" operator="between">
      <formula>150</formula>
      <formula>250</formula>
    </cfRule>
    <cfRule type="cellIs" dxfId="3780" priority="75" stopIfTrue="1" operator="between">
      <formula>250</formula>
      <formula>300</formula>
    </cfRule>
  </conditionalFormatting>
  <conditionalFormatting sqref="I4">
    <cfRule type="cellIs" dxfId="3779" priority="70" stopIfTrue="1" operator="greaterThan">
      <formula>300</formula>
    </cfRule>
    <cfRule type="cellIs" dxfId="3778" priority="71" stopIfTrue="1" operator="between">
      <formula>150</formula>
      <formula>250</formula>
    </cfRule>
    <cfRule type="cellIs" dxfId="3777" priority="72" stopIfTrue="1" operator="between">
      <formula>250</formula>
      <formula>300</formula>
    </cfRule>
  </conditionalFormatting>
  <conditionalFormatting sqref="J4">
    <cfRule type="cellIs" dxfId="3776" priority="67" stopIfTrue="1" operator="greaterThan">
      <formula>300</formula>
    </cfRule>
    <cfRule type="cellIs" dxfId="3775" priority="68" stopIfTrue="1" operator="between">
      <formula>150</formula>
      <formula>250</formula>
    </cfRule>
    <cfRule type="cellIs" dxfId="3774" priority="69" stopIfTrue="1" operator="between">
      <formula>250</formula>
      <formula>300</formula>
    </cfRule>
  </conditionalFormatting>
  <conditionalFormatting sqref="K4">
    <cfRule type="cellIs" dxfId="3773" priority="64" stopIfTrue="1" operator="greaterThan">
      <formula>300</formula>
    </cfRule>
    <cfRule type="cellIs" dxfId="3772" priority="65" stopIfTrue="1" operator="between">
      <formula>150</formula>
      <formula>250</formula>
    </cfRule>
    <cfRule type="cellIs" dxfId="3771" priority="66" stopIfTrue="1" operator="between">
      <formula>250</formula>
      <formula>300</formula>
    </cfRule>
  </conditionalFormatting>
  <conditionalFormatting sqref="L4">
    <cfRule type="cellIs" dxfId="3770" priority="61" stopIfTrue="1" operator="greaterThan">
      <formula>300</formula>
    </cfRule>
    <cfRule type="cellIs" dxfId="3769" priority="62" stopIfTrue="1" operator="between">
      <formula>150</formula>
      <formula>250</formula>
    </cfRule>
    <cfRule type="cellIs" dxfId="3768" priority="63" stopIfTrue="1" operator="between">
      <formula>250</formula>
      <formula>300</formula>
    </cfRule>
  </conditionalFormatting>
  <conditionalFormatting sqref="M4">
    <cfRule type="cellIs" dxfId="3767" priority="58" stopIfTrue="1" operator="greaterThan">
      <formula>300</formula>
    </cfRule>
    <cfRule type="cellIs" dxfId="3766" priority="59" stopIfTrue="1" operator="between">
      <formula>150</formula>
      <formula>250</formula>
    </cfRule>
    <cfRule type="cellIs" dxfId="3765" priority="60" stopIfTrue="1" operator="between">
      <formula>250</formula>
      <formula>300</formula>
    </cfRule>
  </conditionalFormatting>
  <conditionalFormatting sqref="N4">
    <cfRule type="cellIs" dxfId="3764" priority="55" stopIfTrue="1" operator="greaterThan">
      <formula>300</formula>
    </cfRule>
    <cfRule type="cellIs" dxfId="3763" priority="56" stopIfTrue="1" operator="between">
      <formula>150</formula>
      <formula>250</formula>
    </cfRule>
    <cfRule type="cellIs" dxfId="3762" priority="57" stopIfTrue="1" operator="between">
      <formula>250</formula>
      <formula>300</formula>
    </cfRule>
  </conditionalFormatting>
  <conditionalFormatting sqref="O4">
    <cfRule type="cellIs" dxfId="3761" priority="52" stopIfTrue="1" operator="greaterThan">
      <formula>300</formula>
    </cfRule>
    <cfRule type="cellIs" dxfId="3760" priority="53" stopIfTrue="1" operator="between">
      <formula>150</formula>
      <formula>250</formula>
    </cfRule>
    <cfRule type="cellIs" dxfId="3759" priority="54" stopIfTrue="1" operator="between">
      <formula>250</formula>
      <formula>300</formula>
    </cfRule>
  </conditionalFormatting>
  <conditionalFormatting sqref="P4">
    <cfRule type="cellIs" dxfId="3758" priority="49" stopIfTrue="1" operator="greaterThan">
      <formula>300</formula>
    </cfRule>
    <cfRule type="cellIs" dxfId="3757" priority="50" stopIfTrue="1" operator="between">
      <formula>150</formula>
      <formula>250</formula>
    </cfRule>
    <cfRule type="cellIs" dxfId="3756" priority="51" stopIfTrue="1" operator="between">
      <formula>250</formula>
      <formula>300</formula>
    </cfRule>
  </conditionalFormatting>
  <conditionalFormatting sqref="Q4">
    <cfRule type="cellIs" dxfId="3755" priority="46" stopIfTrue="1" operator="greaterThan">
      <formula>300</formula>
    </cfRule>
    <cfRule type="cellIs" dxfId="3754" priority="47" stopIfTrue="1" operator="between">
      <formula>150</formula>
      <formula>250</formula>
    </cfRule>
    <cfRule type="cellIs" dxfId="3753" priority="48" stopIfTrue="1" operator="between">
      <formula>250</formula>
      <formula>300</formula>
    </cfRule>
  </conditionalFormatting>
  <conditionalFormatting sqref="R4">
    <cfRule type="cellIs" dxfId="3752" priority="43" stopIfTrue="1" operator="greaterThan">
      <formula>300</formula>
    </cfRule>
    <cfRule type="cellIs" dxfId="3751" priority="44" stopIfTrue="1" operator="between">
      <formula>150</formula>
      <formula>250</formula>
    </cfRule>
    <cfRule type="cellIs" dxfId="3750" priority="45" stopIfTrue="1" operator="between">
      <formula>250</formula>
      <formula>300</formula>
    </cfRule>
  </conditionalFormatting>
  <conditionalFormatting sqref="S4">
    <cfRule type="cellIs" dxfId="3749" priority="40" stopIfTrue="1" operator="greaterThan">
      <formula>300</formula>
    </cfRule>
    <cfRule type="cellIs" dxfId="3748" priority="41" stopIfTrue="1" operator="between">
      <formula>150</formula>
      <formula>250</formula>
    </cfRule>
    <cfRule type="cellIs" dxfId="3747" priority="42" stopIfTrue="1" operator="between">
      <formula>250</formula>
      <formula>300</formula>
    </cfRule>
  </conditionalFormatting>
  <conditionalFormatting sqref="T4">
    <cfRule type="cellIs" dxfId="3746" priority="37" stopIfTrue="1" operator="greaterThan">
      <formula>300</formula>
    </cfRule>
    <cfRule type="cellIs" dxfId="3745" priority="38" stopIfTrue="1" operator="between">
      <formula>150</formula>
      <formula>250</formula>
    </cfRule>
    <cfRule type="cellIs" dxfId="3744" priority="39" stopIfTrue="1" operator="between">
      <formula>250</formula>
      <formula>300</formula>
    </cfRule>
  </conditionalFormatting>
  <conditionalFormatting sqref="U4">
    <cfRule type="cellIs" dxfId="3743" priority="34" stopIfTrue="1" operator="greaterThan">
      <formula>300</formula>
    </cfRule>
    <cfRule type="cellIs" dxfId="3742" priority="35" stopIfTrue="1" operator="between">
      <formula>150</formula>
      <formula>250</formula>
    </cfRule>
    <cfRule type="cellIs" dxfId="3741" priority="36" stopIfTrue="1" operator="between">
      <formula>250</formula>
      <formula>300</formula>
    </cfRule>
  </conditionalFormatting>
  <conditionalFormatting sqref="V4">
    <cfRule type="cellIs" dxfId="3740" priority="31" stopIfTrue="1" operator="greaterThan">
      <formula>300</formula>
    </cfRule>
    <cfRule type="cellIs" dxfId="3739" priority="32" stopIfTrue="1" operator="between">
      <formula>150</formula>
      <formula>250</formula>
    </cfRule>
    <cfRule type="cellIs" dxfId="3738" priority="33" stopIfTrue="1" operator="between">
      <formula>250</formula>
      <formula>300</formula>
    </cfRule>
  </conditionalFormatting>
  <conditionalFormatting sqref="W4">
    <cfRule type="cellIs" dxfId="3737" priority="28" stopIfTrue="1" operator="greaterThan">
      <formula>300</formula>
    </cfRule>
    <cfRule type="cellIs" dxfId="3736" priority="29" stopIfTrue="1" operator="between">
      <formula>150</formula>
      <formula>250</formula>
    </cfRule>
    <cfRule type="cellIs" dxfId="3735" priority="30" stopIfTrue="1" operator="between">
      <formula>250</formula>
      <formula>300</formula>
    </cfRule>
  </conditionalFormatting>
  <conditionalFormatting sqref="X4">
    <cfRule type="cellIs" dxfId="3734" priority="25" stopIfTrue="1" operator="greaterThan">
      <formula>300</formula>
    </cfRule>
    <cfRule type="cellIs" dxfId="3733" priority="26" stopIfTrue="1" operator="between">
      <formula>150</formula>
      <formula>250</formula>
    </cfRule>
    <cfRule type="cellIs" dxfId="3732" priority="27" stopIfTrue="1" operator="between">
      <formula>250</formula>
      <formula>300</formula>
    </cfRule>
  </conditionalFormatting>
  <conditionalFormatting sqref="Y4">
    <cfRule type="cellIs" dxfId="3731" priority="22" stopIfTrue="1" operator="greaterThan">
      <formula>300</formula>
    </cfRule>
    <cfRule type="cellIs" dxfId="3730" priority="23" stopIfTrue="1" operator="between">
      <formula>150</formula>
      <formula>250</formula>
    </cfRule>
    <cfRule type="cellIs" dxfId="3729" priority="24" stopIfTrue="1" operator="between">
      <formula>250</formula>
      <formula>300</formula>
    </cfRule>
  </conditionalFormatting>
  <conditionalFormatting sqref="Z4">
    <cfRule type="cellIs" dxfId="3728" priority="19" stopIfTrue="1" operator="greaterThan">
      <formula>300</formula>
    </cfRule>
    <cfRule type="cellIs" dxfId="3727" priority="20" stopIfTrue="1" operator="between">
      <formula>150</formula>
      <formula>250</formula>
    </cfRule>
    <cfRule type="cellIs" dxfId="3726" priority="21" stopIfTrue="1" operator="between">
      <formula>250</formula>
      <formula>300</formula>
    </cfRule>
  </conditionalFormatting>
  <conditionalFormatting sqref="AA4">
    <cfRule type="cellIs" dxfId="3725" priority="16" stopIfTrue="1" operator="greaterThan">
      <formula>300</formula>
    </cfRule>
    <cfRule type="cellIs" dxfId="3724" priority="17" stopIfTrue="1" operator="between">
      <formula>150</formula>
      <formula>250</formula>
    </cfRule>
    <cfRule type="cellIs" dxfId="3723" priority="18" stopIfTrue="1" operator="between">
      <formula>250</formula>
      <formula>300</formula>
    </cfRule>
  </conditionalFormatting>
  <conditionalFormatting sqref="AB4">
    <cfRule type="cellIs" dxfId="3722" priority="13" stopIfTrue="1" operator="greaterThan">
      <formula>300</formula>
    </cfRule>
    <cfRule type="cellIs" dxfId="3721" priority="14" stopIfTrue="1" operator="between">
      <formula>150</formula>
      <formula>250</formula>
    </cfRule>
    <cfRule type="cellIs" dxfId="3720" priority="15" stopIfTrue="1" operator="between">
      <formula>250</formula>
      <formula>300</formula>
    </cfRule>
  </conditionalFormatting>
  <conditionalFormatting sqref="AC4">
    <cfRule type="cellIs" dxfId="3719" priority="10" stopIfTrue="1" operator="greaterThan">
      <formula>300</formula>
    </cfRule>
    <cfRule type="cellIs" dxfId="3718" priority="11" stopIfTrue="1" operator="between">
      <formula>150</formula>
      <formula>250</formula>
    </cfRule>
    <cfRule type="cellIs" dxfId="3717" priority="12" stopIfTrue="1" operator="between">
      <formula>250</formula>
      <formula>300</formula>
    </cfRule>
  </conditionalFormatting>
  <conditionalFormatting sqref="AD4">
    <cfRule type="cellIs" dxfId="3716" priority="7" stopIfTrue="1" operator="greaterThan">
      <formula>300</formula>
    </cfRule>
    <cfRule type="cellIs" dxfId="3715" priority="8" stopIfTrue="1" operator="between">
      <formula>150</formula>
      <formula>250</formula>
    </cfRule>
    <cfRule type="cellIs" dxfId="3714" priority="9" stopIfTrue="1" operator="between">
      <formula>250</formula>
      <formula>300</formula>
    </cfRule>
  </conditionalFormatting>
  <conditionalFormatting sqref="AE4">
    <cfRule type="cellIs" dxfId="3713" priority="4" stopIfTrue="1" operator="greaterThan">
      <formula>300</formula>
    </cfRule>
    <cfRule type="cellIs" dxfId="3712" priority="5" stopIfTrue="1" operator="between">
      <formula>150</formula>
      <formula>250</formula>
    </cfRule>
    <cfRule type="cellIs" dxfId="3711" priority="6" stopIfTrue="1" operator="between">
      <formula>250</formula>
      <formula>300</formula>
    </cfRule>
  </conditionalFormatting>
  <conditionalFormatting sqref="AF4">
    <cfRule type="cellIs" dxfId="3710" priority="1" stopIfTrue="1" operator="greaterThan">
      <formula>300</formula>
    </cfRule>
    <cfRule type="cellIs" dxfId="3709" priority="2" stopIfTrue="1" operator="between">
      <formula>150</formula>
      <formula>250</formula>
    </cfRule>
    <cfRule type="cellIs" dxfId="370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5.2</v>
      </c>
      <c r="C3" s="12">
        <v>28.6</v>
      </c>
      <c r="D3" s="12">
        <v>5.2</v>
      </c>
      <c r="E3" s="12">
        <v>30.7</v>
      </c>
      <c r="F3" s="12">
        <v>28.1</v>
      </c>
      <c r="G3" s="12">
        <v>15</v>
      </c>
      <c r="H3" s="12">
        <v>26.8</v>
      </c>
      <c r="I3" s="12">
        <v>27.5</v>
      </c>
      <c r="J3" s="12">
        <v>8.3000000000000007</v>
      </c>
      <c r="K3" s="12">
        <v>31.5</v>
      </c>
      <c r="L3" s="12">
        <v>28.5</v>
      </c>
      <c r="M3" s="12">
        <v>26.8</v>
      </c>
      <c r="N3" s="12">
        <v>22</v>
      </c>
      <c r="O3" s="12">
        <v>25.7</v>
      </c>
      <c r="P3" s="12">
        <v>9</v>
      </c>
      <c r="Q3" s="12">
        <v>10.3</v>
      </c>
      <c r="R3" s="12">
        <v>3.9</v>
      </c>
      <c r="S3" s="12">
        <v>20.6</v>
      </c>
      <c r="T3" s="12">
        <v>21.4</v>
      </c>
      <c r="U3" s="12">
        <v>4.5999999999999996</v>
      </c>
      <c r="V3" s="12">
        <v>25</v>
      </c>
      <c r="W3" s="12">
        <v>3.7</v>
      </c>
      <c r="X3" s="12">
        <v>8.8000000000000007</v>
      </c>
      <c r="Y3" s="12">
        <v>5.8</v>
      </c>
      <c r="Z3" s="12">
        <v>3.9</v>
      </c>
      <c r="AA3" s="12">
        <v>23.8</v>
      </c>
      <c r="AB3" s="12">
        <v>8.6999999999999993</v>
      </c>
      <c r="AC3" s="12">
        <v>7.3</v>
      </c>
      <c r="AD3" s="12">
        <v>10.5</v>
      </c>
      <c r="AE3" s="12">
        <v>4.4000000000000004</v>
      </c>
      <c r="AF3" s="12">
        <v>21.7</v>
      </c>
      <c r="AG3" s="12">
        <v>22.8</v>
      </c>
      <c r="AH3" s="12"/>
      <c r="AI3" s="12"/>
    </row>
    <row r="4" spans="1:40" s="6" customFormat="1" x14ac:dyDescent="0.25">
      <c r="A4" s="13" t="s">
        <v>4</v>
      </c>
      <c r="B4" s="28">
        <f t="shared" ref="B4:G4" si="0">SUM(B54:B57)</f>
        <v>23.4</v>
      </c>
      <c r="C4" s="28">
        <f t="shared" si="0"/>
        <v>59.900000000000006</v>
      </c>
      <c r="D4" s="28">
        <f t="shared" si="0"/>
        <v>16</v>
      </c>
      <c r="E4" s="28">
        <f t="shared" si="0"/>
        <v>46.3</v>
      </c>
      <c r="F4" s="28">
        <f t="shared" si="0"/>
        <v>47</v>
      </c>
      <c r="G4" s="28">
        <f t="shared" si="0"/>
        <v>45.5</v>
      </c>
      <c r="H4" s="28">
        <f t="shared" ref="H4:M4" si="1">SUM(H54:H57)</f>
        <v>67.599999999999994</v>
      </c>
      <c r="I4" s="28">
        <f t="shared" si="1"/>
        <v>76.199999999999989</v>
      </c>
      <c r="J4" s="28">
        <f t="shared" si="1"/>
        <v>23.7</v>
      </c>
      <c r="K4" s="28">
        <f t="shared" si="1"/>
        <v>60.199999999999989</v>
      </c>
      <c r="L4" s="28">
        <f t="shared" si="1"/>
        <v>26.700000000000003</v>
      </c>
      <c r="M4" s="28">
        <f t="shared" si="1"/>
        <v>82.5</v>
      </c>
      <c r="N4" s="28">
        <f t="shared" ref="N4:S4" si="2">SUM(N54:N57)</f>
        <v>97.5</v>
      </c>
      <c r="O4" s="28">
        <f t="shared" si="2"/>
        <v>72.400000000000006</v>
      </c>
      <c r="P4" s="28">
        <f t="shared" si="2"/>
        <v>38.1</v>
      </c>
      <c r="Q4" s="28">
        <f t="shared" si="2"/>
        <v>42.5</v>
      </c>
      <c r="R4" s="28">
        <f t="shared" si="2"/>
        <v>10.7</v>
      </c>
      <c r="S4" s="28">
        <f t="shared" si="2"/>
        <v>48.1</v>
      </c>
      <c r="T4" s="28">
        <f t="shared" ref="T4:Y4" si="3">SUM(T54:T57)</f>
        <v>85.4</v>
      </c>
      <c r="U4" s="28">
        <f t="shared" si="3"/>
        <v>18.5</v>
      </c>
      <c r="V4" s="28">
        <f t="shared" si="3"/>
        <v>53.300000000000004</v>
      </c>
      <c r="W4" s="28">
        <f t="shared" si="3"/>
        <v>13.7</v>
      </c>
      <c r="X4" s="28">
        <f t="shared" si="3"/>
        <v>32.4</v>
      </c>
      <c r="Y4" s="28">
        <f t="shared" si="3"/>
        <v>16.3</v>
      </c>
      <c r="Z4" s="28">
        <f t="shared" ref="Z4:AE4" si="4">SUM(Z54:Z57)</f>
        <v>10.899999999999999</v>
      </c>
      <c r="AA4" s="28">
        <f t="shared" si="4"/>
        <v>90.7</v>
      </c>
      <c r="AB4" s="28">
        <f t="shared" si="4"/>
        <v>31.7</v>
      </c>
      <c r="AC4" s="28">
        <f t="shared" si="4"/>
        <v>31.5</v>
      </c>
      <c r="AD4" s="28">
        <f t="shared" si="4"/>
        <v>34.9</v>
      </c>
      <c r="AE4" s="28">
        <f t="shared" si="4"/>
        <v>21.099999999999998</v>
      </c>
      <c r="AF4" s="28">
        <f>SUM(AF54:AF57)</f>
        <v>44.800000000000004</v>
      </c>
      <c r="AG4" s="28">
        <f>SUM(AG54:AG57)</f>
        <v>61.2</v>
      </c>
      <c r="AI4" s="9">
        <f>SUM(C4:AG4)</f>
        <v>1407.3000000000002</v>
      </c>
      <c r="AJ4" s="14">
        <f>AVERAGE(C4:AG4)</f>
        <v>45.396774193548396</v>
      </c>
      <c r="AK4" s="15"/>
    </row>
    <row r="5" spans="1:40" x14ac:dyDescent="0.25">
      <c r="A5" s="11" t="s">
        <v>29</v>
      </c>
      <c r="B5" s="10">
        <f t="shared" ref="B5:H5" si="5">$B53+B6</f>
        <v>322220</v>
      </c>
      <c r="C5" s="10">
        <f t="shared" si="5"/>
        <v>322280</v>
      </c>
      <c r="D5" s="10">
        <f t="shared" si="5"/>
        <v>322297</v>
      </c>
      <c r="E5" s="10">
        <f t="shared" si="5"/>
        <v>322342</v>
      </c>
      <c r="F5" s="10">
        <f t="shared" si="5"/>
        <v>322390</v>
      </c>
      <c r="G5" s="10">
        <f t="shared" si="5"/>
        <v>322436</v>
      </c>
      <c r="H5" s="10">
        <f t="shared" si="5"/>
        <v>322504</v>
      </c>
      <c r="I5" s="10">
        <f t="shared" ref="I5:O5" si="6">$B53+I6</f>
        <v>322579</v>
      </c>
      <c r="J5" s="10">
        <f t="shared" si="6"/>
        <v>322604</v>
      </c>
      <c r="K5" s="10">
        <f t="shared" si="6"/>
        <v>322664</v>
      </c>
      <c r="L5" s="10">
        <f t="shared" si="6"/>
        <v>322692</v>
      </c>
      <c r="M5" s="10">
        <f t="shared" si="6"/>
        <v>322774</v>
      </c>
      <c r="N5" s="10">
        <f t="shared" si="6"/>
        <v>322872</v>
      </c>
      <c r="O5" s="10">
        <f t="shared" si="6"/>
        <v>322944</v>
      </c>
      <c r="P5" s="10">
        <f t="shared" ref="P5:V5" si="7">$B53+P6</f>
        <v>322982</v>
      </c>
      <c r="Q5" s="10">
        <f t="shared" si="7"/>
        <v>323024</v>
      </c>
      <c r="R5" s="10">
        <f t="shared" si="7"/>
        <v>323035</v>
      </c>
      <c r="S5" s="10">
        <f t="shared" si="7"/>
        <v>323084</v>
      </c>
      <c r="T5" s="10">
        <f t="shared" si="7"/>
        <v>323170</v>
      </c>
      <c r="U5" s="10">
        <f t="shared" si="7"/>
        <v>323189</v>
      </c>
      <c r="V5" s="10">
        <f t="shared" si="7"/>
        <v>323242</v>
      </c>
      <c r="W5" s="10">
        <f t="shared" ref="W5:AC5" si="8">$B53+W6</f>
        <v>323255</v>
      </c>
      <c r="X5" s="10">
        <f t="shared" si="8"/>
        <v>323288</v>
      </c>
      <c r="Y5" s="10">
        <f t="shared" si="8"/>
        <v>323304</v>
      </c>
      <c r="Z5" s="10">
        <f t="shared" si="8"/>
        <v>323315</v>
      </c>
      <c r="AA5" s="10">
        <f t="shared" si="8"/>
        <v>323408</v>
      </c>
      <c r="AB5" s="10">
        <f t="shared" si="8"/>
        <v>323438</v>
      </c>
      <c r="AC5" s="10">
        <f t="shared" si="8"/>
        <v>323470</v>
      </c>
      <c r="AD5" s="10">
        <f>$B53+AD6</f>
        <v>323506</v>
      </c>
      <c r="AE5" s="10">
        <f>$B53+AE6</f>
        <v>323527</v>
      </c>
      <c r="AF5" s="10">
        <f>$B53+AF6</f>
        <v>323571</v>
      </c>
      <c r="AG5" s="10">
        <f>$B53+AG6</f>
        <v>323633</v>
      </c>
      <c r="AI5" s="10">
        <f>MAX(C5:AG5)-B5</f>
        <v>1413</v>
      </c>
    </row>
    <row r="6" spans="1:40" s="19" customFormat="1" x14ac:dyDescent="0.25">
      <c r="B6" s="24">
        <v>280545</v>
      </c>
      <c r="C6" s="24">
        <v>280605</v>
      </c>
      <c r="D6" s="24">
        <v>280622</v>
      </c>
      <c r="E6" s="10">
        <v>280667</v>
      </c>
      <c r="F6" s="24">
        <v>280715</v>
      </c>
      <c r="G6" s="24">
        <v>280761</v>
      </c>
      <c r="H6" s="24">
        <v>280829</v>
      </c>
      <c r="I6" s="24">
        <v>280904</v>
      </c>
      <c r="J6" s="24">
        <v>280929</v>
      </c>
      <c r="K6" s="24">
        <v>280989</v>
      </c>
      <c r="L6" s="24">
        <v>281017</v>
      </c>
      <c r="M6" s="24">
        <v>281099</v>
      </c>
      <c r="N6" s="24">
        <v>281197</v>
      </c>
      <c r="O6" s="24">
        <v>281269</v>
      </c>
      <c r="P6" s="24">
        <v>281307</v>
      </c>
      <c r="Q6" s="24">
        <v>281349</v>
      </c>
      <c r="R6" s="24">
        <v>281360</v>
      </c>
      <c r="S6" s="24">
        <v>281409</v>
      </c>
      <c r="T6" s="24">
        <v>281495</v>
      </c>
      <c r="U6" s="24">
        <v>281514</v>
      </c>
      <c r="V6" s="24">
        <v>281567</v>
      </c>
      <c r="W6" s="24">
        <v>281580</v>
      </c>
      <c r="X6" s="24">
        <v>281613</v>
      </c>
      <c r="Y6" s="24">
        <v>281629</v>
      </c>
      <c r="Z6" s="24">
        <v>281640</v>
      </c>
      <c r="AA6" s="24">
        <v>281733</v>
      </c>
      <c r="AB6" s="24">
        <v>281763</v>
      </c>
      <c r="AC6" s="24">
        <v>281795</v>
      </c>
      <c r="AD6" s="24">
        <v>281831</v>
      </c>
      <c r="AE6" s="24">
        <v>281852</v>
      </c>
      <c r="AF6" s="24">
        <v>281896</v>
      </c>
      <c r="AG6" s="24">
        <v>281958</v>
      </c>
      <c r="AI6" s="10"/>
      <c r="AJ6" s="20"/>
    </row>
    <row r="7" spans="1:40" x14ac:dyDescent="0.25">
      <c r="A7" s="11" t="s">
        <v>27</v>
      </c>
      <c r="B7" s="10">
        <v>275971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277221</v>
      </c>
      <c r="AI7" s="10">
        <f>MAX(C7:AG7)-B7</f>
        <v>1250</v>
      </c>
      <c r="AJ7" s="16"/>
    </row>
    <row r="8" spans="1:40" x14ac:dyDescent="0.25">
      <c r="A8" s="18" t="s">
        <v>37</v>
      </c>
      <c r="B8" s="10">
        <v>46249</v>
      </c>
      <c r="O8" s="10"/>
      <c r="AE8" s="10"/>
      <c r="AF8" s="10"/>
      <c r="AG8" s="10">
        <f>AI57</f>
        <v>46412</v>
      </c>
      <c r="AI8" s="10">
        <f>MAX(C8:AG8)-B8</f>
        <v>163</v>
      </c>
    </row>
    <row r="9" spans="1:40" x14ac:dyDescent="0.25">
      <c r="AI9" s="10">
        <f>SUM(AI7:AI8)</f>
        <v>1413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6.8</v>
      </c>
      <c r="C54" s="12">
        <v>18.100000000000001</v>
      </c>
      <c r="D54" s="12">
        <v>4.5999999999999996</v>
      </c>
      <c r="E54" s="12">
        <v>13.8</v>
      </c>
      <c r="F54" s="12">
        <v>14.4</v>
      </c>
      <c r="G54" s="12">
        <v>13.4</v>
      </c>
      <c r="H54" s="12">
        <v>21</v>
      </c>
      <c r="I54" s="12">
        <v>24</v>
      </c>
      <c r="J54" s="12">
        <v>7</v>
      </c>
      <c r="K54" s="12">
        <v>18.399999999999999</v>
      </c>
      <c r="L54" s="12">
        <v>8</v>
      </c>
      <c r="M54" s="12">
        <v>26.2</v>
      </c>
      <c r="N54" s="12">
        <v>30.7</v>
      </c>
      <c r="O54" s="12">
        <v>22.3</v>
      </c>
      <c r="P54" s="12">
        <v>11.1</v>
      </c>
      <c r="Q54" s="12">
        <v>12.7</v>
      </c>
      <c r="R54" s="12">
        <v>3.3</v>
      </c>
      <c r="S54" s="12">
        <v>14.6</v>
      </c>
      <c r="T54" s="12">
        <v>26.7</v>
      </c>
      <c r="U54" s="12">
        <v>5.4</v>
      </c>
      <c r="V54" s="12">
        <v>15.7</v>
      </c>
      <c r="W54" s="12">
        <v>4</v>
      </c>
      <c r="X54" s="12">
        <v>9.6</v>
      </c>
      <c r="Y54" s="12">
        <v>4.7</v>
      </c>
      <c r="Z54" s="12">
        <v>3.1</v>
      </c>
      <c r="AA54" s="12">
        <v>28.4</v>
      </c>
      <c r="AB54" s="12">
        <v>9.1999999999999993</v>
      </c>
      <c r="AC54" s="12">
        <v>9.1999999999999993</v>
      </c>
      <c r="AD54" s="12">
        <v>10.1</v>
      </c>
      <c r="AE54" s="12">
        <v>6.1</v>
      </c>
      <c r="AF54" s="12">
        <v>13.3</v>
      </c>
      <c r="AG54" s="12">
        <v>18.3</v>
      </c>
      <c r="AH54" s="12"/>
      <c r="AI54" s="10">
        <v>53432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6.6</v>
      </c>
      <c r="C55" s="12">
        <v>17.8</v>
      </c>
      <c r="D55" s="12">
        <v>4.5</v>
      </c>
      <c r="E55" s="12">
        <v>13.6</v>
      </c>
      <c r="F55" s="12">
        <v>14.2</v>
      </c>
      <c r="G55" s="12">
        <v>13.1</v>
      </c>
      <c r="H55" s="12">
        <v>20.8</v>
      </c>
      <c r="I55" s="12">
        <v>24</v>
      </c>
      <c r="J55" s="12">
        <v>6.8</v>
      </c>
      <c r="K55" s="12">
        <v>18.2</v>
      </c>
      <c r="L55" s="12">
        <v>7.8</v>
      </c>
      <c r="M55" s="12">
        <v>26.2</v>
      </c>
      <c r="N55" s="12">
        <v>31.3</v>
      </c>
      <c r="O55" s="12">
        <v>22.5</v>
      </c>
      <c r="P55" s="12">
        <v>10.9</v>
      </c>
      <c r="Q55" s="12">
        <v>12.5</v>
      </c>
      <c r="R55" s="12">
        <v>2.9</v>
      </c>
      <c r="S55" s="12">
        <v>14.3</v>
      </c>
      <c r="T55" s="12">
        <v>26.7</v>
      </c>
      <c r="U55" s="12">
        <v>5.2</v>
      </c>
      <c r="V55" s="12">
        <v>15.7</v>
      </c>
      <c r="W55" s="12">
        <v>3.9</v>
      </c>
      <c r="X55" s="12">
        <v>9.3000000000000007</v>
      </c>
      <c r="Y55" s="12">
        <v>4.5999999999999996</v>
      </c>
      <c r="Z55" s="12">
        <v>3.1</v>
      </c>
      <c r="AA55" s="12">
        <v>29</v>
      </c>
      <c r="AB55" s="12">
        <v>9</v>
      </c>
      <c r="AC55" s="12">
        <v>9</v>
      </c>
      <c r="AD55" s="12">
        <v>9.9</v>
      </c>
      <c r="AE55" s="12">
        <v>6</v>
      </c>
      <c r="AF55" s="12">
        <v>13.4</v>
      </c>
      <c r="AG55" s="12">
        <v>18.2</v>
      </c>
      <c r="AH55" s="12"/>
      <c r="AI55" s="10">
        <v>93538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6.5</v>
      </c>
      <c r="C56" s="12">
        <v>16.8</v>
      </c>
      <c r="D56" s="12">
        <v>4.5</v>
      </c>
      <c r="E56" s="12">
        <v>13.1</v>
      </c>
      <c r="F56" s="12">
        <v>12.6</v>
      </c>
      <c r="G56" s="12">
        <v>12.6</v>
      </c>
      <c r="H56" s="12">
        <v>18</v>
      </c>
      <c r="I56" s="12">
        <v>21.6</v>
      </c>
      <c r="J56" s="12">
        <v>6.6</v>
      </c>
      <c r="K56" s="12">
        <v>17.3</v>
      </c>
      <c r="L56" s="12">
        <v>7.4</v>
      </c>
      <c r="M56" s="12">
        <v>23.6</v>
      </c>
      <c r="N56" s="12">
        <v>28</v>
      </c>
      <c r="O56" s="12">
        <v>21.6</v>
      </c>
      <c r="P56" s="12">
        <v>10.6</v>
      </c>
      <c r="Q56" s="12">
        <v>11.5</v>
      </c>
      <c r="R56" s="12">
        <v>3.4</v>
      </c>
      <c r="S56" s="12">
        <v>13.3</v>
      </c>
      <c r="T56" s="12">
        <v>24.5</v>
      </c>
      <c r="U56" s="12">
        <v>5.0999999999999996</v>
      </c>
      <c r="V56" s="12">
        <v>14.8</v>
      </c>
      <c r="W56" s="12">
        <v>3.8</v>
      </c>
      <c r="X56" s="12">
        <v>9</v>
      </c>
      <c r="Y56" s="12">
        <v>4.5</v>
      </c>
      <c r="Z56" s="12">
        <v>3</v>
      </c>
      <c r="AA56" s="12">
        <v>25.4</v>
      </c>
      <c r="AB56" s="12">
        <v>8.8000000000000007</v>
      </c>
      <c r="AC56" s="12">
        <v>8.6999999999999993</v>
      </c>
      <c r="AD56" s="12">
        <v>9.6999999999999993</v>
      </c>
      <c r="AE56" s="12">
        <v>5.8</v>
      </c>
      <c r="AF56" s="12">
        <v>12.2</v>
      </c>
      <c r="AG56" s="12">
        <v>16.600000000000001</v>
      </c>
      <c r="AH56" s="12"/>
      <c r="AI56" s="10">
        <v>88576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3.5</v>
      </c>
      <c r="C57" s="12">
        <v>7.2</v>
      </c>
      <c r="D57" s="12">
        <v>2.4</v>
      </c>
      <c r="E57" s="12">
        <v>5.8</v>
      </c>
      <c r="F57" s="12">
        <v>5.8</v>
      </c>
      <c r="G57" s="12">
        <v>6.4</v>
      </c>
      <c r="H57" s="12">
        <v>7.8</v>
      </c>
      <c r="I57" s="12">
        <v>6.6</v>
      </c>
      <c r="J57" s="12">
        <v>3.3</v>
      </c>
      <c r="K57" s="12">
        <v>6.3</v>
      </c>
      <c r="L57" s="12">
        <v>3.5</v>
      </c>
      <c r="M57" s="12">
        <v>6.5</v>
      </c>
      <c r="N57" s="12">
        <v>7.5</v>
      </c>
      <c r="O57" s="12">
        <v>6</v>
      </c>
      <c r="P57" s="12">
        <v>5.5</v>
      </c>
      <c r="Q57" s="12">
        <v>5.8</v>
      </c>
      <c r="R57" s="12">
        <v>1.1000000000000001</v>
      </c>
      <c r="S57" s="12">
        <v>5.9</v>
      </c>
      <c r="T57" s="12">
        <v>7.5</v>
      </c>
      <c r="U57" s="12">
        <v>2.8</v>
      </c>
      <c r="V57" s="12">
        <v>7.1</v>
      </c>
      <c r="W57" s="12">
        <v>2</v>
      </c>
      <c r="X57" s="12">
        <v>4.5</v>
      </c>
      <c r="Y57" s="12">
        <v>2.5</v>
      </c>
      <c r="Z57" s="12">
        <v>1.7</v>
      </c>
      <c r="AA57" s="12">
        <v>7.9</v>
      </c>
      <c r="AB57" s="12">
        <v>4.7</v>
      </c>
      <c r="AC57" s="12">
        <v>4.5999999999999996</v>
      </c>
      <c r="AD57" s="12">
        <v>5.2</v>
      </c>
      <c r="AE57" s="12">
        <v>3.2</v>
      </c>
      <c r="AF57" s="12">
        <v>5.9</v>
      </c>
      <c r="AG57" s="12">
        <v>8.1</v>
      </c>
      <c r="AH57" s="12"/>
      <c r="AI57" s="10">
        <v>46412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707" priority="190" stopIfTrue="1" operator="greaterThan">
      <formula>300</formula>
    </cfRule>
    <cfRule type="cellIs" dxfId="3706" priority="191" stopIfTrue="1" operator="between">
      <formula>150</formula>
      <formula>250</formula>
    </cfRule>
    <cfRule type="cellIs" dxfId="3705" priority="192" stopIfTrue="1" operator="between">
      <formula>250</formula>
      <formula>300</formula>
    </cfRule>
  </conditionalFormatting>
  <conditionalFormatting sqref="B4">
    <cfRule type="cellIs" dxfId="3704" priority="91" stopIfTrue="1" operator="greaterThan">
      <formula>300</formula>
    </cfRule>
    <cfRule type="cellIs" dxfId="3703" priority="92" stopIfTrue="1" operator="between">
      <formula>150</formula>
      <formula>250</formula>
    </cfRule>
    <cfRule type="cellIs" dxfId="3702" priority="93" stopIfTrue="1" operator="between">
      <formula>250</formula>
      <formula>300</formula>
    </cfRule>
  </conditionalFormatting>
  <conditionalFormatting sqref="D4">
    <cfRule type="cellIs" dxfId="3701" priority="88" stopIfTrue="1" operator="greaterThan">
      <formula>300</formula>
    </cfRule>
    <cfRule type="cellIs" dxfId="3700" priority="89" stopIfTrue="1" operator="between">
      <formula>150</formula>
      <formula>250</formula>
    </cfRule>
    <cfRule type="cellIs" dxfId="3699" priority="90" stopIfTrue="1" operator="between">
      <formula>250</formula>
      <formula>300</formula>
    </cfRule>
  </conditionalFormatting>
  <conditionalFormatting sqref="E4">
    <cfRule type="cellIs" dxfId="3698" priority="85" stopIfTrue="1" operator="greaterThan">
      <formula>300</formula>
    </cfRule>
    <cfRule type="cellIs" dxfId="3697" priority="86" stopIfTrue="1" operator="between">
      <formula>150</formula>
      <formula>250</formula>
    </cfRule>
    <cfRule type="cellIs" dxfId="3696" priority="87" stopIfTrue="1" operator="between">
      <formula>250</formula>
      <formula>300</formula>
    </cfRule>
  </conditionalFormatting>
  <conditionalFormatting sqref="F4">
    <cfRule type="cellIs" dxfId="3695" priority="82" stopIfTrue="1" operator="greaterThan">
      <formula>300</formula>
    </cfRule>
    <cfRule type="cellIs" dxfId="3694" priority="83" stopIfTrue="1" operator="between">
      <formula>150</formula>
      <formula>250</formula>
    </cfRule>
    <cfRule type="cellIs" dxfId="3693" priority="84" stopIfTrue="1" operator="between">
      <formula>250</formula>
      <formula>300</formula>
    </cfRule>
  </conditionalFormatting>
  <conditionalFormatting sqref="G4">
    <cfRule type="cellIs" dxfId="3692" priority="79" stopIfTrue="1" operator="greaterThan">
      <formula>300</formula>
    </cfRule>
    <cfRule type="cellIs" dxfId="3691" priority="80" stopIfTrue="1" operator="between">
      <formula>150</formula>
      <formula>250</formula>
    </cfRule>
    <cfRule type="cellIs" dxfId="3690" priority="81" stopIfTrue="1" operator="between">
      <formula>250</formula>
      <formula>300</formula>
    </cfRule>
  </conditionalFormatting>
  <conditionalFormatting sqref="H4">
    <cfRule type="cellIs" dxfId="3689" priority="76" stopIfTrue="1" operator="greaterThan">
      <formula>300</formula>
    </cfRule>
    <cfRule type="cellIs" dxfId="3688" priority="77" stopIfTrue="1" operator="between">
      <formula>150</formula>
      <formula>250</formula>
    </cfRule>
    <cfRule type="cellIs" dxfId="3687" priority="78" stopIfTrue="1" operator="between">
      <formula>250</formula>
      <formula>300</formula>
    </cfRule>
  </conditionalFormatting>
  <conditionalFormatting sqref="I4">
    <cfRule type="cellIs" dxfId="3686" priority="73" stopIfTrue="1" operator="greaterThan">
      <formula>300</formula>
    </cfRule>
    <cfRule type="cellIs" dxfId="3685" priority="74" stopIfTrue="1" operator="between">
      <formula>150</formula>
      <formula>250</formula>
    </cfRule>
    <cfRule type="cellIs" dxfId="3684" priority="75" stopIfTrue="1" operator="between">
      <formula>250</formula>
      <formula>300</formula>
    </cfRule>
  </conditionalFormatting>
  <conditionalFormatting sqref="J4">
    <cfRule type="cellIs" dxfId="3683" priority="70" stopIfTrue="1" operator="greaterThan">
      <formula>300</formula>
    </cfRule>
    <cfRule type="cellIs" dxfId="3682" priority="71" stopIfTrue="1" operator="between">
      <formula>150</formula>
      <formula>250</formula>
    </cfRule>
    <cfRule type="cellIs" dxfId="3681" priority="72" stopIfTrue="1" operator="between">
      <formula>250</formula>
      <formula>300</formula>
    </cfRule>
  </conditionalFormatting>
  <conditionalFormatting sqref="K4">
    <cfRule type="cellIs" dxfId="3680" priority="67" stopIfTrue="1" operator="greaterThan">
      <formula>300</formula>
    </cfRule>
    <cfRule type="cellIs" dxfId="3679" priority="68" stopIfTrue="1" operator="between">
      <formula>150</formula>
      <formula>250</formula>
    </cfRule>
    <cfRule type="cellIs" dxfId="3678" priority="69" stopIfTrue="1" operator="between">
      <formula>250</formula>
      <formula>300</formula>
    </cfRule>
  </conditionalFormatting>
  <conditionalFormatting sqref="L4">
    <cfRule type="cellIs" dxfId="3677" priority="64" stopIfTrue="1" operator="greaterThan">
      <formula>300</formula>
    </cfRule>
    <cfRule type="cellIs" dxfId="3676" priority="65" stopIfTrue="1" operator="between">
      <formula>150</formula>
      <formula>250</formula>
    </cfRule>
    <cfRule type="cellIs" dxfId="3675" priority="66" stopIfTrue="1" operator="between">
      <formula>250</formula>
      <formula>300</formula>
    </cfRule>
  </conditionalFormatting>
  <conditionalFormatting sqref="M4">
    <cfRule type="cellIs" dxfId="3674" priority="61" stopIfTrue="1" operator="greaterThan">
      <formula>300</formula>
    </cfRule>
    <cfRule type="cellIs" dxfId="3673" priority="62" stopIfTrue="1" operator="between">
      <formula>150</formula>
      <formula>250</formula>
    </cfRule>
    <cfRule type="cellIs" dxfId="3672" priority="63" stopIfTrue="1" operator="between">
      <formula>250</formula>
      <formula>300</formula>
    </cfRule>
  </conditionalFormatting>
  <conditionalFormatting sqref="N4">
    <cfRule type="cellIs" dxfId="3671" priority="58" stopIfTrue="1" operator="greaterThan">
      <formula>300</formula>
    </cfRule>
    <cfRule type="cellIs" dxfId="3670" priority="59" stopIfTrue="1" operator="between">
      <formula>150</formula>
      <formula>250</formula>
    </cfRule>
    <cfRule type="cellIs" dxfId="3669" priority="60" stopIfTrue="1" operator="between">
      <formula>250</formula>
      <formula>300</formula>
    </cfRule>
  </conditionalFormatting>
  <conditionalFormatting sqref="O4">
    <cfRule type="cellIs" dxfId="3668" priority="55" stopIfTrue="1" operator="greaterThan">
      <formula>300</formula>
    </cfRule>
    <cfRule type="cellIs" dxfId="3667" priority="56" stopIfTrue="1" operator="between">
      <formula>150</formula>
      <formula>250</formula>
    </cfRule>
    <cfRule type="cellIs" dxfId="3666" priority="57" stopIfTrue="1" operator="between">
      <formula>250</formula>
      <formula>300</formula>
    </cfRule>
  </conditionalFormatting>
  <conditionalFormatting sqref="P4">
    <cfRule type="cellIs" dxfId="3665" priority="52" stopIfTrue="1" operator="greaterThan">
      <formula>300</formula>
    </cfRule>
    <cfRule type="cellIs" dxfId="3664" priority="53" stopIfTrue="1" operator="between">
      <formula>150</formula>
      <formula>250</formula>
    </cfRule>
    <cfRule type="cellIs" dxfId="3663" priority="54" stopIfTrue="1" operator="between">
      <formula>250</formula>
      <formula>300</formula>
    </cfRule>
  </conditionalFormatting>
  <conditionalFormatting sqref="Q4">
    <cfRule type="cellIs" dxfId="3662" priority="49" stopIfTrue="1" operator="greaterThan">
      <formula>300</formula>
    </cfRule>
    <cfRule type="cellIs" dxfId="3661" priority="50" stopIfTrue="1" operator="between">
      <formula>150</formula>
      <formula>250</formula>
    </cfRule>
    <cfRule type="cellIs" dxfId="3660" priority="51" stopIfTrue="1" operator="between">
      <formula>250</formula>
      <formula>300</formula>
    </cfRule>
  </conditionalFormatting>
  <conditionalFormatting sqref="R4">
    <cfRule type="cellIs" dxfId="3659" priority="46" stopIfTrue="1" operator="greaterThan">
      <formula>300</formula>
    </cfRule>
    <cfRule type="cellIs" dxfId="3658" priority="47" stopIfTrue="1" operator="between">
      <formula>150</formula>
      <formula>250</formula>
    </cfRule>
    <cfRule type="cellIs" dxfId="3657" priority="48" stopIfTrue="1" operator="between">
      <formula>250</formula>
      <formula>300</formula>
    </cfRule>
  </conditionalFormatting>
  <conditionalFormatting sqref="S4">
    <cfRule type="cellIs" dxfId="3656" priority="43" stopIfTrue="1" operator="greaterThan">
      <formula>300</formula>
    </cfRule>
    <cfRule type="cellIs" dxfId="3655" priority="44" stopIfTrue="1" operator="between">
      <formula>150</formula>
      <formula>250</formula>
    </cfRule>
    <cfRule type="cellIs" dxfId="3654" priority="45" stopIfTrue="1" operator="between">
      <formula>250</formula>
      <formula>300</formula>
    </cfRule>
  </conditionalFormatting>
  <conditionalFormatting sqref="T4">
    <cfRule type="cellIs" dxfId="3653" priority="40" stopIfTrue="1" operator="greaterThan">
      <formula>300</formula>
    </cfRule>
    <cfRule type="cellIs" dxfId="3652" priority="41" stopIfTrue="1" operator="between">
      <formula>150</formula>
      <formula>250</formula>
    </cfRule>
    <cfRule type="cellIs" dxfId="3651" priority="42" stopIfTrue="1" operator="between">
      <formula>250</formula>
      <formula>300</formula>
    </cfRule>
  </conditionalFormatting>
  <conditionalFormatting sqref="U4">
    <cfRule type="cellIs" dxfId="3650" priority="37" stopIfTrue="1" operator="greaterThan">
      <formula>300</formula>
    </cfRule>
    <cfRule type="cellIs" dxfId="3649" priority="38" stopIfTrue="1" operator="between">
      <formula>150</formula>
      <formula>250</formula>
    </cfRule>
    <cfRule type="cellIs" dxfId="3648" priority="39" stopIfTrue="1" operator="between">
      <formula>250</formula>
      <formula>300</formula>
    </cfRule>
  </conditionalFormatting>
  <conditionalFormatting sqref="V4">
    <cfRule type="cellIs" dxfId="3647" priority="34" stopIfTrue="1" operator="greaterThan">
      <formula>300</formula>
    </cfRule>
    <cfRule type="cellIs" dxfId="3646" priority="35" stopIfTrue="1" operator="between">
      <formula>150</formula>
      <formula>250</formula>
    </cfRule>
    <cfRule type="cellIs" dxfId="3645" priority="36" stopIfTrue="1" operator="between">
      <formula>250</formula>
      <formula>300</formula>
    </cfRule>
  </conditionalFormatting>
  <conditionalFormatting sqref="W4">
    <cfRule type="cellIs" dxfId="3644" priority="31" stopIfTrue="1" operator="greaterThan">
      <formula>300</formula>
    </cfRule>
    <cfRule type="cellIs" dxfId="3643" priority="32" stopIfTrue="1" operator="between">
      <formula>150</formula>
      <formula>250</formula>
    </cfRule>
    <cfRule type="cellIs" dxfId="3642" priority="33" stopIfTrue="1" operator="between">
      <formula>250</formula>
      <formula>300</formula>
    </cfRule>
  </conditionalFormatting>
  <conditionalFormatting sqref="X4">
    <cfRule type="cellIs" dxfId="3641" priority="28" stopIfTrue="1" operator="greaterThan">
      <formula>300</formula>
    </cfRule>
    <cfRule type="cellIs" dxfId="3640" priority="29" stopIfTrue="1" operator="between">
      <formula>150</formula>
      <formula>250</formula>
    </cfRule>
    <cfRule type="cellIs" dxfId="3639" priority="30" stopIfTrue="1" operator="between">
      <formula>250</formula>
      <formula>300</formula>
    </cfRule>
  </conditionalFormatting>
  <conditionalFormatting sqref="Y4">
    <cfRule type="cellIs" dxfId="3638" priority="25" stopIfTrue="1" operator="greaterThan">
      <formula>300</formula>
    </cfRule>
    <cfRule type="cellIs" dxfId="3637" priority="26" stopIfTrue="1" operator="between">
      <formula>150</formula>
      <formula>250</formula>
    </cfRule>
    <cfRule type="cellIs" dxfId="3636" priority="27" stopIfTrue="1" operator="between">
      <formula>250</formula>
      <formula>300</formula>
    </cfRule>
  </conditionalFormatting>
  <conditionalFormatting sqref="Z4">
    <cfRule type="cellIs" dxfId="3635" priority="22" stopIfTrue="1" operator="greaterThan">
      <formula>300</formula>
    </cfRule>
    <cfRule type="cellIs" dxfId="3634" priority="23" stopIfTrue="1" operator="between">
      <formula>150</formula>
      <formula>250</formula>
    </cfRule>
    <cfRule type="cellIs" dxfId="3633" priority="24" stopIfTrue="1" operator="between">
      <formula>250</formula>
      <formula>300</formula>
    </cfRule>
  </conditionalFormatting>
  <conditionalFormatting sqref="AA4">
    <cfRule type="cellIs" dxfId="3632" priority="19" stopIfTrue="1" operator="greaterThan">
      <formula>300</formula>
    </cfRule>
    <cfRule type="cellIs" dxfId="3631" priority="20" stopIfTrue="1" operator="between">
      <formula>150</formula>
      <formula>250</formula>
    </cfRule>
    <cfRule type="cellIs" dxfId="3630" priority="21" stopIfTrue="1" operator="between">
      <formula>250</formula>
      <formula>300</formula>
    </cfRule>
  </conditionalFormatting>
  <conditionalFormatting sqref="AB4">
    <cfRule type="cellIs" dxfId="3629" priority="16" stopIfTrue="1" operator="greaterThan">
      <formula>300</formula>
    </cfRule>
    <cfRule type="cellIs" dxfId="3628" priority="17" stopIfTrue="1" operator="between">
      <formula>150</formula>
      <formula>250</formula>
    </cfRule>
    <cfRule type="cellIs" dxfId="3627" priority="18" stopIfTrue="1" operator="between">
      <formula>250</formula>
      <formula>300</formula>
    </cfRule>
  </conditionalFormatting>
  <conditionalFormatting sqref="AC4">
    <cfRule type="cellIs" dxfId="3626" priority="13" stopIfTrue="1" operator="greaterThan">
      <formula>300</formula>
    </cfRule>
    <cfRule type="cellIs" dxfId="3625" priority="14" stopIfTrue="1" operator="between">
      <formula>150</formula>
      <formula>250</formula>
    </cfRule>
    <cfRule type="cellIs" dxfId="3624" priority="15" stopIfTrue="1" operator="between">
      <formula>250</formula>
      <formula>300</formula>
    </cfRule>
  </conditionalFormatting>
  <conditionalFormatting sqref="AD4">
    <cfRule type="cellIs" dxfId="3623" priority="10" stopIfTrue="1" operator="greaterThan">
      <formula>300</formula>
    </cfRule>
    <cfRule type="cellIs" dxfId="3622" priority="11" stopIfTrue="1" operator="between">
      <formula>150</formula>
      <formula>250</formula>
    </cfRule>
    <cfRule type="cellIs" dxfId="3621" priority="12" stopIfTrue="1" operator="between">
      <formula>250</formula>
      <formula>300</formula>
    </cfRule>
  </conditionalFormatting>
  <conditionalFormatting sqref="AE4">
    <cfRule type="cellIs" dxfId="3620" priority="7" stopIfTrue="1" operator="greaterThan">
      <formula>300</formula>
    </cfRule>
    <cfRule type="cellIs" dxfId="3619" priority="8" stopIfTrue="1" operator="between">
      <formula>150</formula>
      <formula>250</formula>
    </cfRule>
    <cfRule type="cellIs" dxfId="3618" priority="9" stopIfTrue="1" operator="between">
      <formula>250</formula>
      <formula>300</formula>
    </cfRule>
  </conditionalFormatting>
  <conditionalFormatting sqref="AF4">
    <cfRule type="cellIs" dxfId="3617" priority="4" stopIfTrue="1" operator="greaterThan">
      <formula>300</formula>
    </cfRule>
    <cfRule type="cellIs" dxfId="3616" priority="5" stopIfTrue="1" operator="between">
      <formula>150</formula>
      <formula>250</formula>
    </cfRule>
    <cfRule type="cellIs" dxfId="3615" priority="6" stopIfTrue="1" operator="between">
      <formula>250</formula>
      <formula>300</formula>
    </cfRule>
  </conditionalFormatting>
  <conditionalFormatting sqref="AG4">
    <cfRule type="cellIs" dxfId="3614" priority="1" stopIfTrue="1" operator="greaterThan">
      <formula>300</formula>
    </cfRule>
    <cfRule type="cellIs" dxfId="3613" priority="2" stopIfTrue="1" operator="between">
      <formula>150</formula>
      <formula>250</formula>
    </cfRule>
    <cfRule type="cellIs" dxfId="361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22.8</v>
      </c>
      <c r="C3" s="12">
        <v>5.7</v>
      </c>
      <c r="D3" s="12">
        <v>29.5</v>
      </c>
      <c r="E3" s="12">
        <v>22.1</v>
      </c>
      <c r="F3" s="12">
        <v>24.1</v>
      </c>
      <c r="G3" s="12">
        <v>3.1</v>
      </c>
      <c r="H3" s="12">
        <v>8.9619999999999997</v>
      </c>
      <c r="I3" s="12">
        <v>5.4</v>
      </c>
      <c r="J3" s="12">
        <v>7</v>
      </c>
      <c r="K3" s="12">
        <v>8.4</v>
      </c>
      <c r="L3" s="12">
        <v>2.4</v>
      </c>
      <c r="M3" s="12">
        <v>3.2</v>
      </c>
      <c r="N3" s="12">
        <v>3.7</v>
      </c>
      <c r="O3" s="12">
        <v>2.2999999999999998</v>
      </c>
      <c r="P3" s="12">
        <v>7.8</v>
      </c>
      <c r="Q3" s="12">
        <v>25</v>
      </c>
      <c r="R3" s="12">
        <v>27.8</v>
      </c>
      <c r="S3" s="12">
        <v>5.6</v>
      </c>
      <c r="T3" s="12">
        <v>27.9</v>
      </c>
      <c r="U3" s="12">
        <v>24.7</v>
      </c>
      <c r="V3" s="12">
        <v>35.700000000000003</v>
      </c>
      <c r="W3" s="12">
        <v>24.6</v>
      </c>
      <c r="X3" s="12">
        <v>23.1</v>
      </c>
      <c r="Y3" s="12">
        <v>21</v>
      </c>
      <c r="Z3" s="12">
        <v>19.3</v>
      </c>
      <c r="AA3" s="12">
        <v>26.2</v>
      </c>
      <c r="AB3" s="12">
        <v>30.800999999999998</v>
      </c>
      <c r="AC3" s="12">
        <v>33.299999999999997</v>
      </c>
      <c r="AD3" s="12">
        <v>29.8</v>
      </c>
      <c r="AE3" s="12">
        <v>2.7</v>
      </c>
      <c r="AF3" s="12">
        <v>28.7</v>
      </c>
      <c r="AG3" s="12">
        <v>25.7</v>
      </c>
      <c r="AH3" s="12"/>
      <c r="AI3" s="12"/>
    </row>
    <row r="4" spans="1:40" s="6" customFormat="1" x14ac:dyDescent="0.25">
      <c r="A4" s="13" t="s">
        <v>4</v>
      </c>
      <c r="B4" s="28">
        <v>61.2</v>
      </c>
      <c r="C4" s="28">
        <f t="shared" ref="C4:D4" si="0">SUM(C54:C57)</f>
        <v>18.7</v>
      </c>
      <c r="D4" s="28">
        <f t="shared" si="0"/>
        <v>54.699999999999996</v>
      </c>
      <c r="E4" s="28">
        <f t="shared" ref="E4:F4" si="1">SUM(E54:E57)</f>
        <v>85.1</v>
      </c>
      <c r="F4" s="28">
        <f t="shared" si="1"/>
        <v>94.600000000000009</v>
      </c>
      <c r="G4" s="28">
        <f t="shared" ref="G4:H4" si="2">SUM(G54:G57)</f>
        <v>8.7999999999999989</v>
      </c>
      <c r="H4" s="28">
        <f t="shared" si="2"/>
        <v>49.800000000000004</v>
      </c>
      <c r="I4" s="28">
        <f t="shared" ref="I4:J4" si="3">SUM(I54:I57)</f>
        <v>22.799999999999997</v>
      </c>
      <c r="J4" s="28">
        <f t="shared" si="3"/>
        <v>30.099999999999998</v>
      </c>
      <c r="K4" s="28">
        <f t="shared" ref="K4:L4" si="4">SUM(K54:K57)</f>
        <v>19.199999999999996</v>
      </c>
      <c r="L4" s="28">
        <f t="shared" si="4"/>
        <v>6.5</v>
      </c>
      <c r="M4" s="28">
        <f t="shared" ref="M4:N4" si="5">SUM(M54:M57)</f>
        <v>8.5</v>
      </c>
      <c r="N4" s="28">
        <f t="shared" si="5"/>
        <v>9.6999999999999993</v>
      </c>
      <c r="O4" s="28">
        <f t="shared" ref="O4:P4" si="6">SUM(O54:O57)</f>
        <v>9.3000000000000007</v>
      </c>
      <c r="P4" s="28">
        <f t="shared" si="6"/>
        <v>24.5</v>
      </c>
      <c r="Q4" s="28">
        <f t="shared" ref="Q4:R4" si="7">SUM(Q54:Q57)</f>
        <v>97.9</v>
      </c>
      <c r="R4" s="28">
        <f t="shared" si="7"/>
        <v>113</v>
      </c>
      <c r="S4" s="28">
        <f t="shared" ref="S4:T4" si="8">SUM(S54:S57)</f>
        <v>21.599999999999998</v>
      </c>
      <c r="T4" s="28">
        <f t="shared" si="8"/>
        <v>82.2</v>
      </c>
      <c r="U4" s="28">
        <f t="shared" ref="U4:V4" si="9">SUM(U54:U57)</f>
        <v>116.69999999999999</v>
      </c>
      <c r="V4" s="28">
        <f t="shared" si="9"/>
        <v>70.099999999999994</v>
      </c>
      <c r="W4" s="28">
        <f t="shared" ref="W4:X4" si="10">SUM(W54:W57)</f>
        <v>110.1</v>
      </c>
      <c r="X4" s="28">
        <f t="shared" si="10"/>
        <v>69</v>
      </c>
      <c r="Y4" s="28">
        <f t="shared" ref="Y4:Z4" si="11">SUM(Y54:Y57)</f>
        <v>62.099999999999994</v>
      </c>
      <c r="Z4" s="28">
        <f t="shared" si="11"/>
        <v>67.300000000000011</v>
      </c>
      <c r="AA4" s="28">
        <f t="shared" ref="AA4:AB4" si="12">SUM(AA54:AA57)</f>
        <v>126</v>
      </c>
      <c r="AB4" s="28">
        <f t="shared" si="12"/>
        <v>102</v>
      </c>
      <c r="AC4" s="28">
        <f t="shared" ref="AC4:AD4" si="13">SUM(AC54:AC57)</f>
        <v>93.699999999999989</v>
      </c>
      <c r="AD4" s="28">
        <f t="shared" si="13"/>
        <v>48.1</v>
      </c>
      <c r="AE4" s="28">
        <f t="shared" ref="AE4:AF4" si="14">SUM(AE54:AE57)</f>
        <v>10.200000000000001</v>
      </c>
      <c r="AF4" s="28">
        <f t="shared" si="14"/>
        <v>77.399999999999991</v>
      </c>
      <c r="AG4" s="28">
        <f t="shared" ref="AG4" si="15">SUM(AG54:AG57)</f>
        <v>64.599999999999994</v>
      </c>
      <c r="AI4" s="9">
        <f>SUM(C4:AG4)</f>
        <v>1774.3</v>
      </c>
      <c r="AJ4" s="14">
        <f>AVERAGE(C4:AG4)</f>
        <v>57.235483870967741</v>
      </c>
      <c r="AK4" s="15"/>
    </row>
    <row r="5" spans="1:40" x14ac:dyDescent="0.25">
      <c r="A5" s="11" t="s">
        <v>29</v>
      </c>
      <c r="B5" s="10">
        <v>323633</v>
      </c>
      <c r="C5" s="10">
        <f t="shared" ref="C5:D5" si="16">$B53+C6</f>
        <v>323652</v>
      </c>
      <c r="D5" s="10">
        <f t="shared" si="16"/>
        <v>323706</v>
      </c>
      <c r="E5" s="10">
        <f t="shared" ref="E5:F5" si="17">$B53+E6</f>
        <v>323792</v>
      </c>
      <c r="F5" s="10">
        <f t="shared" si="17"/>
        <v>323886</v>
      </c>
      <c r="G5" s="10">
        <f t="shared" ref="G5:H5" si="18">$B53+G6</f>
        <v>323896</v>
      </c>
      <c r="H5" s="10">
        <f t="shared" si="18"/>
        <v>323945</v>
      </c>
      <c r="I5" s="10">
        <f t="shared" ref="I5:J5" si="19">$B53+I6</f>
        <v>323969</v>
      </c>
      <c r="J5" s="10">
        <f t="shared" si="19"/>
        <v>323999</v>
      </c>
      <c r="K5" s="10">
        <f t="shared" ref="K5:L5" si="20">$B53+K6</f>
        <v>324018</v>
      </c>
      <c r="L5" s="10">
        <f t="shared" si="20"/>
        <v>324025</v>
      </c>
      <c r="M5" s="10">
        <f t="shared" ref="M5:N5" si="21">$B53+M6</f>
        <v>324033</v>
      </c>
      <c r="N5" s="10">
        <f t="shared" si="21"/>
        <v>324043</v>
      </c>
      <c r="O5" s="10">
        <f t="shared" ref="O5:P5" si="22">$B53+O6</f>
        <v>324052</v>
      </c>
      <c r="P5" s="10">
        <f t="shared" si="22"/>
        <v>324077</v>
      </c>
      <c r="Q5" s="10">
        <f t="shared" ref="Q5:R5" si="23">$B53+Q6</f>
        <v>324175</v>
      </c>
      <c r="R5" s="10">
        <f t="shared" si="23"/>
        <v>324288</v>
      </c>
      <c r="S5" s="10">
        <f t="shared" ref="S5:T5" si="24">$B53+S6</f>
        <v>324311</v>
      </c>
      <c r="T5" s="10">
        <f t="shared" si="24"/>
        <v>324393</v>
      </c>
      <c r="U5" s="10">
        <f t="shared" ref="U5:V5" si="25">$B53+U6</f>
        <v>324510</v>
      </c>
      <c r="V5" s="10">
        <f t="shared" si="25"/>
        <v>324580</v>
      </c>
      <c r="W5" s="10">
        <f t="shared" ref="W5:X5" si="26">$B53+W6</f>
        <v>324690</v>
      </c>
      <c r="X5" s="10">
        <f t="shared" si="26"/>
        <v>324760</v>
      </c>
      <c r="Y5" s="10">
        <f t="shared" ref="Y5:Z5" si="27">$B53+Y6</f>
        <v>324822</v>
      </c>
      <c r="Z5" s="10">
        <f t="shared" si="27"/>
        <v>324890</v>
      </c>
      <c r="AA5" s="10">
        <f t="shared" ref="AA5:AB5" si="28">$B53+AA6</f>
        <v>325016</v>
      </c>
      <c r="AB5" s="10">
        <f t="shared" si="28"/>
        <v>325118</v>
      </c>
      <c r="AC5" s="10">
        <f t="shared" ref="AC5:AD5" si="29">$B53+AC6</f>
        <v>325212</v>
      </c>
      <c r="AD5" s="10">
        <f t="shared" si="29"/>
        <v>325260</v>
      </c>
      <c r="AE5" s="10">
        <f t="shared" ref="AE5:AF5" si="30">$B53+AE6</f>
        <v>325271</v>
      </c>
      <c r="AF5" s="10">
        <f t="shared" si="30"/>
        <v>325348</v>
      </c>
      <c r="AG5" s="10">
        <f t="shared" ref="AG5" si="31">$B53+AG6</f>
        <v>325413</v>
      </c>
      <c r="AI5" s="10">
        <f>MAX(C5:AG5)-B5</f>
        <v>1780</v>
      </c>
    </row>
    <row r="6" spans="1:40" s="19" customFormat="1" x14ac:dyDescent="0.25">
      <c r="B6" s="24">
        <v>281958</v>
      </c>
      <c r="C6" s="24">
        <v>281977</v>
      </c>
      <c r="D6" s="24">
        <v>282031</v>
      </c>
      <c r="E6" s="10">
        <v>282117</v>
      </c>
      <c r="F6" s="24">
        <v>282211</v>
      </c>
      <c r="G6" s="24">
        <v>282221</v>
      </c>
      <c r="H6" s="24">
        <v>282270</v>
      </c>
      <c r="I6" s="24">
        <v>282294</v>
      </c>
      <c r="J6" s="24">
        <v>282324</v>
      </c>
      <c r="K6" s="24">
        <v>282343</v>
      </c>
      <c r="L6" s="24">
        <v>282350</v>
      </c>
      <c r="M6" s="24">
        <v>282358</v>
      </c>
      <c r="N6" s="24">
        <v>282368</v>
      </c>
      <c r="O6" s="24">
        <v>282377</v>
      </c>
      <c r="P6" s="24">
        <v>282402</v>
      </c>
      <c r="Q6" s="24">
        <v>282500</v>
      </c>
      <c r="R6" s="24">
        <v>282613</v>
      </c>
      <c r="S6" s="24">
        <v>282636</v>
      </c>
      <c r="T6" s="24">
        <v>282718</v>
      </c>
      <c r="U6" s="24">
        <v>282835</v>
      </c>
      <c r="V6" s="24">
        <v>282905</v>
      </c>
      <c r="W6" s="24">
        <v>283015</v>
      </c>
      <c r="X6" s="24">
        <v>283085</v>
      </c>
      <c r="Y6" s="24">
        <v>283147</v>
      </c>
      <c r="Z6" s="24">
        <v>283215</v>
      </c>
      <c r="AA6" s="24">
        <v>283341</v>
      </c>
      <c r="AB6" s="24">
        <v>283443</v>
      </c>
      <c r="AC6" s="24">
        <v>283537</v>
      </c>
      <c r="AD6" s="24">
        <v>283585</v>
      </c>
      <c r="AE6" s="24">
        <v>283596</v>
      </c>
      <c r="AF6" s="24">
        <v>283673</v>
      </c>
      <c r="AG6" s="24">
        <v>283738</v>
      </c>
      <c r="AI6" s="10"/>
      <c r="AJ6" s="20"/>
    </row>
    <row r="7" spans="1:40" x14ac:dyDescent="0.25">
      <c r="A7" s="11" t="s">
        <v>27</v>
      </c>
      <c r="B7" s="10">
        <v>277221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278819</v>
      </c>
      <c r="AI7" s="10">
        <f>MAX(C7:AG7)-B7</f>
        <v>1598</v>
      </c>
      <c r="AJ7" s="16"/>
    </row>
    <row r="8" spans="1:40" x14ac:dyDescent="0.25">
      <c r="A8" s="18" t="s">
        <v>37</v>
      </c>
      <c r="B8" s="10">
        <v>46412</v>
      </c>
      <c r="O8" s="10"/>
      <c r="AF8" s="10"/>
      <c r="AG8" s="10">
        <f>AI57</f>
        <v>46594</v>
      </c>
      <c r="AI8" s="10">
        <f>MAX(C8:AG8)-B8</f>
        <v>182</v>
      </c>
    </row>
    <row r="9" spans="1:40" x14ac:dyDescent="0.25">
      <c r="AI9" s="10">
        <f>SUM(AI7:AI8)</f>
        <v>1780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18.3</v>
      </c>
      <c r="C54" s="12">
        <v>5.4</v>
      </c>
      <c r="D54" s="12">
        <v>16.5</v>
      </c>
      <c r="E54" s="12">
        <v>27.2</v>
      </c>
      <c r="F54" s="12">
        <v>29.7</v>
      </c>
      <c r="G54" s="12">
        <v>2.6</v>
      </c>
      <c r="H54" s="12">
        <v>16.100000000000001</v>
      </c>
      <c r="I54" s="12">
        <v>6.6</v>
      </c>
      <c r="J54" s="12">
        <v>8.9</v>
      </c>
      <c r="K54" s="12">
        <v>6.1</v>
      </c>
      <c r="L54" s="12">
        <v>1.9</v>
      </c>
      <c r="M54" s="12">
        <v>2.8</v>
      </c>
      <c r="N54" s="12">
        <v>3.5</v>
      </c>
      <c r="O54" s="12">
        <v>2.7</v>
      </c>
      <c r="P54" s="12">
        <v>7.2</v>
      </c>
      <c r="Q54" s="12">
        <v>30.6</v>
      </c>
      <c r="R54" s="12">
        <v>35.4</v>
      </c>
      <c r="S54" s="12">
        <v>6.3</v>
      </c>
      <c r="T54" s="12">
        <v>25.4</v>
      </c>
      <c r="U54" s="12">
        <v>36.5</v>
      </c>
      <c r="V54" s="12">
        <v>20.7</v>
      </c>
      <c r="W54" s="12">
        <v>34.4</v>
      </c>
      <c r="X54" s="12">
        <v>20.7</v>
      </c>
      <c r="Y54" s="12">
        <v>18.2</v>
      </c>
      <c r="Z54" s="12">
        <v>19.7</v>
      </c>
      <c r="AA54" s="12">
        <v>39.299999999999997</v>
      </c>
      <c r="AB54" s="12">
        <v>31.4</v>
      </c>
      <c r="AC54" s="12">
        <v>29</v>
      </c>
      <c r="AD54" s="12">
        <v>14.2</v>
      </c>
      <c r="AE54" s="12">
        <v>3.1</v>
      </c>
      <c r="AF54" s="12">
        <v>28.1</v>
      </c>
      <c r="AG54" s="12">
        <v>22.9</v>
      </c>
      <c r="AH54" s="12"/>
      <c r="AI54" s="10">
        <v>53987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18.2</v>
      </c>
      <c r="C55" s="12">
        <v>5.3</v>
      </c>
      <c r="D55" s="12">
        <v>16.399999999999999</v>
      </c>
      <c r="E55" s="12">
        <v>27.3</v>
      </c>
      <c r="F55" s="12">
        <v>30</v>
      </c>
      <c r="G55" s="12">
        <v>2.4</v>
      </c>
      <c r="H55" s="12">
        <v>14.6</v>
      </c>
      <c r="I55" s="12">
        <v>6.5</v>
      </c>
      <c r="J55" s="12">
        <v>8.6</v>
      </c>
      <c r="K55" s="12">
        <v>5.0999999999999996</v>
      </c>
      <c r="L55" s="12">
        <v>1.9</v>
      </c>
      <c r="M55" s="12">
        <v>2.2999999999999998</v>
      </c>
      <c r="N55" s="12">
        <v>2.2999999999999998</v>
      </c>
      <c r="O55" s="12">
        <v>2.7</v>
      </c>
      <c r="P55" s="12">
        <v>7</v>
      </c>
      <c r="Q55" s="12">
        <v>31.1</v>
      </c>
      <c r="R55" s="12">
        <v>35.799999999999997</v>
      </c>
      <c r="S55" s="12">
        <v>6.1</v>
      </c>
      <c r="T55" s="12">
        <v>25.2</v>
      </c>
      <c r="U55" s="12">
        <v>37</v>
      </c>
      <c r="V55" s="12">
        <v>20.6</v>
      </c>
      <c r="W55" s="12">
        <v>34.799999999999997</v>
      </c>
      <c r="X55" s="12">
        <v>20.6</v>
      </c>
      <c r="Y55" s="12">
        <v>18.100000000000001</v>
      </c>
      <c r="Z55" s="12">
        <v>19.5</v>
      </c>
      <c r="AA55" s="12">
        <v>39.4</v>
      </c>
      <c r="AB55" s="12">
        <v>31</v>
      </c>
      <c r="AC55" s="12">
        <v>28.8</v>
      </c>
      <c r="AD55" s="12">
        <v>13.9</v>
      </c>
      <c r="AE55" s="12">
        <v>2.7</v>
      </c>
      <c r="AF55" s="12">
        <v>22.1</v>
      </c>
      <c r="AG55" s="12">
        <v>21.2</v>
      </c>
      <c r="AH55" s="12"/>
      <c r="AI55" s="10">
        <v>94080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16.600000000000001</v>
      </c>
      <c r="C56" s="12">
        <v>5.2</v>
      </c>
      <c r="D56" s="12">
        <v>15.9</v>
      </c>
      <c r="E56" s="12">
        <v>24</v>
      </c>
      <c r="F56" s="12">
        <v>27.2</v>
      </c>
      <c r="G56" s="12">
        <v>2.6</v>
      </c>
      <c r="H56" s="12">
        <v>16.5</v>
      </c>
      <c r="I56" s="12">
        <v>6.3</v>
      </c>
      <c r="J56" s="12">
        <v>8.4</v>
      </c>
      <c r="K56" s="12">
        <v>6.1</v>
      </c>
      <c r="L56" s="12">
        <v>1.8</v>
      </c>
      <c r="M56" s="12">
        <v>2.4</v>
      </c>
      <c r="N56" s="12">
        <v>3.2</v>
      </c>
      <c r="O56" s="12">
        <v>2.6</v>
      </c>
      <c r="P56" s="12">
        <v>6.8</v>
      </c>
      <c r="Q56" s="12">
        <v>27.8</v>
      </c>
      <c r="R56" s="12">
        <v>31.9</v>
      </c>
      <c r="S56" s="12">
        <v>6</v>
      </c>
      <c r="T56" s="12">
        <v>23.7</v>
      </c>
      <c r="U56" s="12">
        <v>32.6</v>
      </c>
      <c r="V56" s="12">
        <v>19.399999999999999</v>
      </c>
      <c r="W56" s="12">
        <v>30.5</v>
      </c>
      <c r="X56" s="12">
        <v>18.7</v>
      </c>
      <c r="Y56" s="12">
        <v>17.399999999999999</v>
      </c>
      <c r="Z56" s="12">
        <v>18.600000000000001</v>
      </c>
      <c r="AA56" s="12">
        <v>34.4</v>
      </c>
      <c r="AB56" s="12">
        <v>27</v>
      </c>
      <c r="AC56" s="12">
        <v>25.9</v>
      </c>
      <c r="AD56" s="12">
        <v>13.6</v>
      </c>
      <c r="AE56" s="12">
        <v>2.8</v>
      </c>
      <c r="AF56" s="12">
        <v>20.9</v>
      </c>
      <c r="AG56" s="12">
        <v>20.100000000000001</v>
      </c>
      <c r="AH56" s="12"/>
      <c r="AI56" s="10">
        <v>89077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8.1</v>
      </c>
      <c r="C57" s="12">
        <v>2.8</v>
      </c>
      <c r="D57" s="12">
        <v>5.9</v>
      </c>
      <c r="E57" s="12">
        <v>6.6</v>
      </c>
      <c r="F57" s="12">
        <v>7.7</v>
      </c>
      <c r="G57" s="12">
        <v>1.2</v>
      </c>
      <c r="H57" s="12">
        <v>2.6</v>
      </c>
      <c r="I57" s="12">
        <v>3.4</v>
      </c>
      <c r="J57" s="12">
        <v>4.2</v>
      </c>
      <c r="K57" s="12">
        <v>1.9</v>
      </c>
      <c r="L57" s="12">
        <v>0.9</v>
      </c>
      <c r="M57" s="12">
        <v>1</v>
      </c>
      <c r="N57" s="12">
        <v>0.7</v>
      </c>
      <c r="O57" s="12">
        <v>1.3</v>
      </c>
      <c r="P57" s="12">
        <v>3.5</v>
      </c>
      <c r="Q57" s="12">
        <v>8.4</v>
      </c>
      <c r="R57" s="12">
        <v>9.9</v>
      </c>
      <c r="S57" s="12">
        <v>3.2</v>
      </c>
      <c r="T57" s="12">
        <v>7.9</v>
      </c>
      <c r="U57" s="12">
        <v>10.6</v>
      </c>
      <c r="V57" s="12">
        <v>9.4</v>
      </c>
      <c r="W57" s="12">
        <v>10.4</v>
      </c>
      <c r="X57" s="12">
        <v>9</v>
      </c>
      <c r="Y57" s="12">
        <v>8.4</v>
      </c>
      <c r="Z57" s="12">
        <v>9.5</v>
      </c>
      <c r="AA57" s="12">
        <v>12.9</v>
      </c>
      <c r="AB57" s="12">
        <v>12.6</v>
      </c>
      <c r="AC57" s="12">
        <v>10</v>
      </c>
      <c r="AD57" s="12">
        <v>6.4</v>
      </c>
      <c r="AE57" s="12">
        <v>1.6</v>
      </c>
      <c r="AF57" s="12">
        <v>6.3</v>
      </c>
      <c r="AG57" s="12">
        <v>0.4</v>
      </c>
      <c r="AH57" s="12"/>
      <c r="AI57" s="10">
        <v>46594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611" priority="184" stopIfTrue="1" operator="greaterThan">
      <formula>300</formula>
    </cfRule>
    <cfRule type="cellIs" dxfId="3610" priority="185" stopIfTrue="1" operator="between">
      <formula>150</formula>
      <formula>250</formula>
    </cfRule>
    <cfRule type="cellIs" dxfId="3609" priority="186" stopIfTrue="1" operator="between">
      <formula>250</formula>
      <formula>300</formula>
    </cfRule>
  </conditionalFormatting>
  <conditionalFormatting sqref="B4">
    <cfRule type="cellIs" dxfId="3608" priority="181" stopIfTrue="1" operator="greaterThan">
      <formula>300</formula>
    </cfRule>
    <cfRule type="cellIs" dxfId="3607" priority="182" stopIfTrue="1" operator="between">
      <formula>150</formula>
      <formula>250</formula>
    </cfRule>
    <cfRule type="cellIs" dxfId="3606" priority="183" stopIfTrue="1" operator="between">
      <formula>250</formula>
      <formula>300</formula>
    </cfRule>
  </conditionalFormatting>
  <conditionalFormatting sqref="D4">
    <cfRule type="cellIs" dxfId="3605" priority="88" stopIfTrue="1" operator="greaterThan">
      <formula>300</formula>
    </cfRule>
    <cfRule type="cellIs" dxfId="3604" priority="89" stopIfTrue="1" operator="between">
      <formula>150</formula>
      <formula>250</formula>
    </cfRule>
    <cfRule type="cellIs" dxfId="3603" priority="90" stopIfTrue="1" operator="between">
      <formula>250</formula>
      <formula>300</formula>
    </cfRule>
  </conditionalFormatting>
  <conditionalFormatting sqref="E4">
    <cfRule type="cellIs" dxfId="3602" priority="85" stopIfTrue="1" operator="greaterThan">
      <formula>300</formula>
    </cfRule>
    <cfRule type="cellIs" dxfId="3601" priority="86" stopIfTrue="1" operator="between">
      <formula>150</formula>
      <formula>250</formula>
    </cfRule>
    <cfRule type="cellIs" dxfId="3600" priority="87" stopIfTrue="1" operator="between">
      <formula>250</formula>
      <formula>300</formula>
    </cfRule>
  </conditionalFormatting>
  <conditionalFormatting sqref="F4">
    <cfRule type="cellIs" dxfId="3599" priority="82" stopIfTrue="1" operator="greaterThan">
      <formula>300</formula>
    </cfRule>
    <cfRule type="cellIs" dxfId="3598" priority="83" stopIfTrue="1" operator="between">
      <formula>150</formula>
      <formula>250</formula>
    </cfRule>
    <cfRule type="cellIs" dxfId="3597" priority="84" stopIfTrue="1" operator="between">
      <formula>250</formula>
      <formula>300</formula>
    </cfRule>
  </conditionalFormatting>
  <conditionalFormatting sqref="G4">
    <cfRule type="cellIs" dxfId="3596" priority="79" stopIfTrue="1" operator="greaterThan">
      <formula>300</formula>
    </cfRule>
    <cfRule type="cellIs" dxfId="3595" priority="80" stopIfTrue="1" operator="between">
      <formula>150</formula>
      <formula>250</formula>
    </cfRule>
    <cfRule type="cellIs" dxfId="3594" priority="81" stopIfTrue="1" operator="between">
      <formula>250</formula>
      <formula>300</formula>
    </cfRule>
  </conditionalFormatting>
  <conditionalFormatting sqref="H4">
    <cfRule type="cellIs" dxfId="3593" priority="76" stopIfTrue="1" operator="greaterThan">
      <formula>300</formula>
    </cfRule>
    <cfRule type="cellIs" dxfId="3592" priority="77" stopIfTrue="1" operator="between">
      <formula>150</formula>
      <formula>250</formula>
    </cfRule>
    <cfRule type="cellIs" dxfId="3591" priority="78" stopIfTrue="1" operator="between">
      <formula>250</formula>
      <formula>300</formula>
    </cfRule>
  </conditionalFormatting>
  <conditionalFormatting sqref="I4">
    <cfRule type="cellIs" dxfId="3590" priority="73" stopIfTrue="1" operator="greaterThan">
      <formula>300</formula>
    </cfRule>
    <cfRule type="cellIs" dxfId="3589" priority="74" stopIfTrue="1" operator="between">
      <formula>150</formula>
      <formula>250</formula>
    </cfRule>
    <cfRule type="cellIs" dxfId="3588" priority="75" stopIfTrue="1" operator="between">
      <formula>250</formula>
      <formula>300</formula>
    </cfRule>
  </conditionalFormatting>
  <conditionalFormatting sqref="J4">
    <cfRule type="cellIs" dxfId="3587" priority="70" stopIfTrue="1" operator="greaterThan">
      <formula>300</formula>
    </cfRule>
    <cfRule type="cellIs" dxfId="3586" priority="71" stopIfTrue="1" operator="between">
      <formula>150</formula>
      <formula>250</formula>
    </cfRule>
    <cfRule type="cellIs" dxfId="3585" priority="72" stopIfTrue="1" operator="between">
      <formula>250</formula>
      <formula>300</formula>
    </cfRule>
  </conditionalFormatting>
  <conditionalFormatting sqref="K4">
    <cfRule type="cellIs" dxfId="3584" priority="67" stopIfTrue="1" operator="greaterThan">
      <formula>300</formula>
    </cfRule>
    <cfRule type="cellIs" dxfId="3583" priority="68" stopIfTrue="1" operator="between">
      <formula>150</formula>
      <formula>250</formula>
    </cfRule>
    <cfRule type="cellIs" dxfId="3582" priority="69" stopIfTrue="1" operator="between">
      <formula>250</formula>
      <formula>300</formula>
    </cfRule>
  </conditionalFormatting>
  <conditionalFormatting sqref="L4">
    <cfRule type="cellIs" dxfId="3581" priority="64" stopIfTrue="1" operator="greaterThan">
      <formula>300</formula>
    </cfRule>
    <cfRule type="cellIs" dxfId="3580" priority="65" stopIfTrue="1" operator="between">
      <formula>150</formula>
      <formula>250</formula>
    </cfRule>
    <cfRule type="cellIs" dxfId="3579" priority="66" stopIfTrue="1" operator="between">
      <formula>250</formula>
      <formula>300</formula>
    </cfRule>
  </conditionalFormatting>
  <conditionalFormatting sqref="M4">
    <cfRule type="cellIs" dxfId="3578" priority="61" stopIfTrue="1" operator="greaterThan">
      <formula>300</formula>
    </cfRule>
    <cfRule type="cellIs" dxfId="3577" priority="62" stopIfTrue="1" operator="between">
      <formula>150</formula>
      <formula>250</formula>
    </cfRule>
    <cfRule type="cellIs" dxfId="3576" priority="63" stopIfTrue="1" operator="between">
      <formula>250</formula>
      <formula>300</formula>
    </cfRule>
  </conditionalFormatting>
  <conditionalFormatting sqref="N4">
    <cfRule type="cellIs" dxfId="3575" priority="58" stopIfTrue="1" operator="greaterThan">
      <formula>300</formula>
    </cfRule>
    <cfRule type="cellIs" dxfId="3574" priority="59" stopIfTrue="1" operator="between">
      <formula>150</formula>
      <formula>250</formula>
    </cfRule>
    <cfRule type="cellIs" dxfId="3573" priority="60" stopIfTrue="1" operator="between">
      <formula>250</formula>
      <formula>300</formula>
    </cfRule>
  </conditionalFormatting>
  <conditionalFormatting sqref="O4">
    <cfRule type="cellIs" dxfId="3572" priority="55" stopIfTrue="1" operator="greaterThan">
      <formula>300</formula>
    </cfRule>
    <cfRule type="cellIs" dxfId="3571" priority="56" stopIfTrue="1" operator="between">
      <formula>150</formula>
      <formula>250</formula>
    </cfRule>
    <cfRule type="cellIs" dxfId="3570" priority="57" stopIfTrue="1" operator="between">
      <formula>250</formula>
      <formula>300</formula>
    </cfRule>
  </conditionalFormatting>
  <conditionalFormatting sqref="P4">
    <cfRule type="cellIs" dxfId="3569" priority="52" stopIfTrue="1" operator="greaterThan">
      <formula>300</formula>
    </cfRule>
    <cfRule type="cellIs" dxfId="3568" priority="53" stopIfTrue="1" operator="between">
      <formula>150</formula>
      <formula>250</formula>
    </cfRule>
    <cfRule type="cellIs" dxfId="3567" priority="54" stopIfTrue="1" operator="between">
      <formula>250</formula>
      <formula>300</formula>
    </cfRule>
  </conditionalFormatting>
  <conditionalFormatting sqref="Q4">
    <cfRule type="cellIs" dxfId="3566" priority="49" stopIfTrue="1" operator="greaterThan">
      <formula>300</formula>
    </cfRule>
    <cfRule type="cellIs" dxfId="3565" priority="50" stopIfTrue="1" operator="between">
      <formula>150</formula>
      <formula>250</formula>
    </cfRule>
    <cfRule type="cellIs" dxfId="3564" priority="51" stopIfTrue="1" operator="between">
      <formula>250</formula>
      <formula>300</formula>
    </cfRule>
  </conditionalFormatting>
  <conditionalFormatting sqref="R4">
    <cfRule type="cellIs" dxfId="3563" priority="46" stopIfTrue="1" operator="greaterThan">
      <formula>300</formula>
    </cfRule>
    <cfRule type="cellIs" dxfId="3562" priority="47" stopIfTrue="1" operator="between">
      <formula>150</formula>
      <formula>250</formula>
    </cfRule>
    <cfRule type="cellIs" dxfId="3561" priority="48" stopIfTrue="1" operator="between">
      <formula>250</formula>
      <formula>300</formula>
    </cfRule>
  </conditionalFormatting>
  <conditionalFormatting sqref="S4">
    <cfRule type="cellIs" dxfId="3560" priority="43" stopIfTrue="1" operator="greaterThan">
      <formula>300</formula>
    </cfRule>
    <cfRule type="cellIs" dxfId="3559" priority="44" stopIfTrue="1" operator="between">
      <formula>150</formula>
      <formula>250</formula>
    </cfRule>
    <cfRule type="cellIs" dxfId="3558" priority="45" stopIfTrue="1" operator="between">
      <formula>250</formula>
      <formula>300</formula>
    </cfRule>
  </conditionalFormatting>
  <conditionalFormatting sqref="T4">
    <cfRule type="cellIs" dxfId="3557" priority="40" stopIfTrue="1" operator="greaterThan">
      <formula>300</formula>
    </cfRule>
    <cfRule type="cellIs" dxfId="3556" priority="41" stopIfTrue="1" operator="between">
      <formula>150</formula>
      <formula>250</formula>
    </cfRule>
    <cfRule type="cellIs" dxfId="3555" priority="42" stopIfTrue="1" operator="between">
      <formula>250</formula>
      <formula>300</formula>
    </cfRule>
  </conditionalFormatting>
  <conditionalFormatting sqref="U4">
    <cfRule type="cellIs" dxfId="3554" priority="37" stopIfTrue="1" operator="greaterThan">
      <formula>300</formula>
    </cfRule>
    <cfRule type="cellIs" dxfId="3553" priority="38" stopIfTrue="1" operator="between">
      <formula>150</formula>
      <formula>250</formula>
    </cfRule>
    <cfRule type="cellIs" dxfId="3552" priority="39" stopIfTrue="1" operator="between">
      <formula>250</formula>
      <formula>300</formula>
    </cfRule>
  </conditionalFormatting>
  <conditionalFormatting sqref="V4">
    <cfRule type="cellIs" dxfId="3551" priority="34" stopIfTrue="1" operator="greaterThan">
      <formula>300</formula>
    </cfRule>
    <cfRule type="cellIs" dxfId="3550" priority="35" stopIfTrue="1" operator="between">
      <formula>150</formula>
      <formula>250</formula>
    </cfRule>
    <cfRule type="cellIs" dxfId="3549" priority="36" stopIfTrue="1" operator="between">
      <formula>250</formula>
      <formula>300</formula>
    </cfRule>
  </conditionalFormatting>
  <conditionalFormatting sqref="W4">
    <cfRule type="cellIs" dxfId="3548" priority="31" stopIfTrue="1" operator="greaterThan">
      <formula>300</formula>
    </cfRule>
    <cfRule type="cellIs" dxfId="3547" priority="32" stopIfTrue="1" operator="between">
      <formula>150</formula>
      <formula>250</formula>
    </cfRule>
    <cfRule type="cellIs" dxfId="3546" priority="33" stopIfTrue="1" operator="between">
      <formula>250</formula>
      <formula>300</formula>
    </cfRule>
  </conditionalFormatting>
  <conditionalFormatting sqref="X4">
    <cfRule type="cellIs" dxfId="3545" priority="28" stopIfTrue="1" operator="greaterThan">
      <formula>300</formula>
    </cfRule>
    <cfRule type="cellIs" dxfId="3544" priority="29" stopIfTrue="1" operator="between">
      <formula>150</formula>
      <formula>250</formula>
    </cfRule>
    <cfRule type="cellIs" dxfId="3543" priority="30" stopIfTrue="1" operator="between">
      <formula>250</formula>
      <formula>300</formula>
    </cfRule>
  </conditionalFormatting>
  <conditionalFormatting sqref="Y4">
    <cfRule type="cellIs" dxfId="3542" priority="25" stopIfTrue="1" operator="greaterThan">
      <formula>300</formula>
    </cfRule>
    <cfRule type="cellIs" dxfId="3541" priority="26" stopIfTrue="1" operator="between">
      <formula>150</formula>
      <formula>250</formula>
    </cfRule>
    <cfRule type="cellIs" dxfId="3540" priority="27" stopIfTrue="1" operator="between">
      <formula>250</formula>
      <formula>300</formula>
    </cfRule>
  </conditionalFormatting>
  <conditionalFormatting sqref="Z4">
    <cfRule type="cellIs" dxfId="3539" priority="22" stopIfTrue="1" operator="greaterThan">
      <formula>300</formula>
    </cfRule>
    <cfRule type="cellIs" dxfId="3538" priority="23" stopIfTrue="1" operator="between">
      <formula>150</formula>
      <formula>250</formula>
    </cfRule>
    <cfRule type="cellIs" dxfId="3537" priority="24" stopIfTrue="1" operator="between">
      <formula>250</formula>
      <formula>300</formula>
    </cfRule>
  </conditionalFormatting>
  <conditionalFormatting sqref="AA4">
    <cfRule type="cellIs" dxfId="3536" priority="19" stopIfTrue="1" operator="greaterThan">
      <formula>300</formula>
    </cfRule>
    <cfRule type="cellIs" dxfId="3535" priority="20" stopIfTrue="1" operator="between">
      <formula>150</formula>
      <formula>250</formula>
    </cfRule>
    <cfRule type="cellIs" dxfId="3534" priority="21" stopIfTrue="1" operator="between">
      <formula>250</formula>
      <formula>300</formula>
    </cfRule>
  </conditionalFormatting>
  <conditionalFormatting sqref="AB4">
    <cfRule type="cellIs" dxfId="3533" priority="16" stopIfTrue="1" operator="greaterThan">
      <formula>300</formula>
    </cfRule>
    <cfRule type="cellIs" dxfId="3532" priority="17" stopIfTrue="1" operator="between">
      <formula>150</formula>
      <formula>250</formula>
    </cfRule>
    <cfRule type="cellIs" dxfId="3531" priority="18" stopIfTrue="1" operator="between">
      <formula>250</formula>
      <formula>300</formula>
    </cfRule>
  </conditionalFormatting>
  <conditionalFormatting sqref="AC4">
    <cfRule type="cellIs" dxfId="3530" priority="13" stopIfTrue="1" operator="greaterThan">
      <formula>300</formula>
    </cfRule>
    <cfRule type="cellIs" dxfId="3529" priority="14" stopIfTrue="1" operator="between">
      <formula>150</formula>
      <formula>250</formula>
    </cfRule>
    <cfRule type="cellIs" dxfId="3528" priority="15" stopIfTrue="1" operator="between">
      <formula>250</formula>
      <formula>300</formula>
    </cfRule>
  </conditionalFormatting>
  <conditionalFormatting sqref="AD4">
    <cfRule type="cellIs" dxfId="3527" priority="10" stopIfTrue="1" operator="greaterThan">
      <formula>300</formula>
    </cfRule>
    <cfRule type="cellIs" dxfId="3526" priority="11" stopIfTrue="1" operator="between">
      <formula>150</formula>
      <formula>250</formula>
    </cfRule>
    <cfRule type="cellIs" dxfId="3525" priority="12" stopIfTrue="1" operator="between">
      <formula>250</formula>
      <formula>300</formula>
    </cfRule>
  </conditionalFormatting>
  <conditionalFormatting sqref="AE4">
    <cfRule type="cellIs" dxfId="3524" priority="7" stopIfTrue="1" operator="greaterThan">
      <formula>300</formula>
    </cfRule>
    <cfRule type="cellIs" dxfId="3523" priority="8" stopIfTrue="1" operator="between">
      <formula>150</formula>
      <formula>250</formula>
    </cfRule>
    <cfRule type="cellIs" dxfId="3522" priority="9" stopIfTrue="1" operator="between">
      <formula>250</formula>
      <formula>300</formula>
    </cfRule>
  </conditionalFormatting>
  <conditionalFormatting sqref="AF4">
    <cfRule type="cellIs" dxfId="3521" priority="4" stopIfTrue="1" operator="greaterThan">
      <formula>300</formula>
    </cfRule>
    <cfRule type="cellIs" dxfId="3520" priority="5" stopIfTrue="1" operator="between">
      <formula>150</formula>
      <formula>250</formula>
    </cfRule>
    <cfRule type="cellIs" dxfId="3519" priority="6" stopIfTrue="1" operator="between">
      <formula>250</formula>
      <formula>300</formula>
    </cfRule>
  </conditionalFormatting>
  <conditionalFormatting sqref="AG4">
    <cfRule type="cellIs" dxfId="3518" priority="1" stopIfTrue="1" operator="greaterThan">
      <formula>300</formula>
    </cfRule>
    <cfRule type="cellIs" dxfId="3517" priority="2" stopIfTrue="1" operator="between">
      <formula>150</formula>
      <formula>250</formula>
    </cfRule>
    <cfRule type="cellIs" dxfId="351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A58" sqref="AA5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25.7</v>
      </c>
      <c r="C3" s="12">
        <v>3.2</v>
      </c>
      <c r="D3" s="12">
        <v>8</v>
      </c>
      <c r="E3" s="12">
        <v>1</v>
      </c>
      <c r="F3" s="12">
        <v>2.5</v>
      </c>
      <c r="G3" s="12">
        <v>6.9</v>
      </c>
      <c r="H3" s="12">
        <v>8.5</v>
      </c>
      <c r="I3" s="12">
        <v>6.1</v>
      </c>
      <c r="J3" s="12">
        <v>19.899999999999999</v>
      </c>
      <c r="K3" s="12">
        <v>40.5</v>
      </c>
      <c r="L3" s="12">
        <v>26.6</v>
      </c>
      <c r="M3" s="12">
        <v>6.9</v>
      </c>
      <c r="N3" s="12">
        <v>36.1</v>
      </c>
      <c r="O3" s="12">
        <v>32.200000000000003</v>
      </c>
      <c r="P3" s="12">
        <v>32.4</v>
      </c>
      <c r="Q3" s="12">
        <v>32.6</v>
      </c>
      <c r="R3" s="12">
        <v>32.799999999999997</v>
      </c>
      <c r="S3" s="12">
        <v>33.200000000000003</v>
      </c>
      <c r="T3" s="12">
        <v>32.9</v>
      </c>
      <c r="U3" s="12">
        <v>31.8</v>
      </c>
      <c r="V3" s="12">
        <v>32.1</v>
      </c>
      <c r="W3" s="12">
        <v>31.8</v>
      </c>
      <c r="X3" s="12">
        <v>43.2</v>
      </c>
      <c r="Y3" s="12">
        <v>34.4</v>
      </c>
      <c r="Z3" s="12">
        <v>34</v>
      </c>
      <c r="AA3" s="12">
        <v>34.1</v>
      </c>
      <c r="AB3" s="12">
        <v>34.799999999999997</v>
      </c>
      <c r="AC3" s="12">
        <v>34.6</v>
      </c>
      <c r="AD3" s="12">
        <v>38.9</v>
      </c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64.599999999999994</v>
      </c>
      <c r="C4" s="28">
        <f t="shared" ref="C4:D4" si="1">SUM(C54:C57)</f>
        <v>13.6</v>
      </c>
      <c r="D4" s="28">
        <f t="shared" si="1"/>
        <v>24</v>
      </c>
      <c r="E4" s="28">
        <f t="shared" ref="E4:F4" si="2">SUM(E54:E57)</f>
        <v>4.0999999999999996</v>
      </c>
      <c r="F4" s="28">
        <f t="shared" si="2"/>
        <v>12.5</v>
      </c>
      <c r="G4" s="28">
        <f t="shared" ref="G4:H4" si="3">SUM(G54:G57)</f>
        <v>27.3</v>
      </c>
      <c r="H4" s="28">
        <f t="shared" si="3"/>
        <v>36.300000000000004</v>
      </c>
      <c r="I4" s="28">
        <f t="shared" ref="I4:J4" si="4">SUM(I54:I57)</f>
        <v>25.8</v>
      </c>
      <c r="J4" s="28">
        <f t="shared" si="4"/>
        <v>83.4</v>
      </c>
      <c r="K4" s="28">
        <f t="shared" ref="K4:L4" si="5">SUM(K54:K57)</f>
        <v>96.6</v>
      </c>
      <c r="L4" s="28">
        <f t="shared" si="5"/>
        <v>67.099999999999994</v>
      </c>
      <c r="M4" s="28">
        <f t="shared" ref="M4:N4" si="6">SUM(M54:M57)</f>
        <v>12.200000000000001</v>
      </c>
      <c r="N4" s="28">
        <f t="shared" si="6"/>
        <v>131.20000000000002</v>
      </c>
      <c r="O4" s="28">
        <f t="shared" ref="O4:P4" si="7">SUM(O54:O57)</f>
        <v>173.20000000000002</v>
      </c>
      <c r="P4" s="28">
        <f t="shared" si="7"/>
        <v>177.1</v>
      </c>
      <c r="Q4" s="28">
        <f t="shared" ref="Q4:R4" si="8">SUM(Q54:Q57)</f>
        <v>181.2</v>
      </c>
      <c r="R4" s="28">
        <f t="shared" si="8"/>
        <v>183.89999999999998</v>
      </c>
      <c r="S4" s="28">
        <f t="shared" ref="S4:T4" si="9">SUM(S54:S57)</f>
        <v>186.40000000000003</v>
      </c>
      <c r="T4" s="28">
        <f t="shared" si="9"/>
        <v>183.39999999999998</v>
      </c>
      <c r="U4" s="28">
        <f t="shared" ref="U4:V4" si="10">SUM(U54:U57)</f>
        <v>174.6</v>
      </c>
      <c r="V4" s="28">
        <f t="shared" si="10"/>
        <v>174.2</v>
      </c>
      <c r="W4" s="28">
        <f t="shared" ref="W4:X4" si="11">SUM(W54:W57)</f>
        <v>180.49999999999997</v>
      </c>
      <c r="X4" s="28">
        <f t="shared" si="11"/>
        <v>168.1</v>
      </c>
      <c r="Y4" s="28">
        <f t="shared" ref="Y4:Z4" si="12">SUM(Y54:Y57)</f>
        <v>186.3</v>
      </c>
      <c r="Z4" s="28">
        <f t="shared" si="12"/>
        <v>197.29999999999998</v>
      </c>
      <c r="AA4" s="28">
        <f t="shared" ref="AA4:AB4" si="13">SUM(AA54:AA57)</f>
        <v>198.3</v>
      </c>
      <c r="AB4" s="28">
        <f t="shared" si="13"/>
        <v>194.00000000000003</v>
      </c>
      <c r="AC4" s="28">
        <f t="shared" ref="AC4:AD4" si="14">SUM(AC54:AC57)</f>
        <v>200.1</v>
      </c>
      <c r="AD4" s="28">
        <f t="shared" si="14"/>
        <v>188</v>
      </c>
      <c r="AE4" s="28"/>
      <c r="AF4" s="28"/>
      <c r="AG4" s="28"/>
      <c r="AI4" s="9">
        <f>SUM(C4:AG4)</f>
        <v>3480.7000000000003</v>
      </c>
      <c r="AJ4" s="14">
        <f>AVERAGE(C4:AG4)</f>
        <v>124.3107142857143</v>
      </c>
      <c r="AK4" s="15"/>
    </row>
    <row r="5" spans="1:40" x14ac:dyDescent="0.25">
      <c r="A5" s="11" t="s">
        <v>29</v>
      </c>
      <c r="B5" s="10">
        <f t="shared" ref="B5" si="15">$B53+B6</f>
        <v>325413</v>
      </c>
      <c r="C5" s="10">
        <f t="shared" ref="C5:D5" si="16">$B53+C6</f>
        <v>325427</v>
      </c>
      <c r="D5" s="10">
        <f t="shared" si="16"/>
        <v>325451</v>
      </c>
      <c r="E5" s="10">
        <f t="shared" ref="E5:F5" si="17">$B53+E6</f>
        <v>325455</v>
      </c>
      <c r="F5" s="10">
        <f t="shared" si="17"/>
        <v>325469</v>
      </c>
      <c r="G5" s="10">
        <f t="shared" ref="G5:H5" si="18">$B53+G6</f>
        <v>325495</v>
      </c>
      <c r="H5" s="10">
        <f t="shared" si="18"/>
        <v>325531</v>
      </c>
      <c r="I5" s="10">
        <f t="shared" ref="I5:J5" si="19">$B53+I6</f>
        <v>325558</v>
      </c>
      <c r="J5" s="10">
        <f t="shared" si="19"/>
        <v>325641</v>
      </c>
      <c r="K5" s="10">
        <f t="shared" ref="K5:L5" si="20">$B53+K6</f>
        <v>325738</v>
      </c>
      <c r="L5" s="10">
        <f t="shared" si="20"/>
        <v>325805</v>
      </c>
      <c r="M5" s="10">
        <f t="shared" ref="M5:N5" si="21">$B53+M6</f>
        <v>325818</v>
      </c>
      <c r="N5" s="10">
        <f t="shared" si="21"/>
        <v>325949</v>
      </c>
      <c r="O5" s="10">
        <f t="shared" ref="O5:P5" si="22">$B53+O6</f>
        <v>326122</v>
      </c>
      <c r="P5" s="10">
        <f t="shared" si="22"/>
        <v>326300</v>
      </c>
      <c r="Q5" s="10">
        <f t="shared" ref="Q5:R5" si="23">$B53+Q6</f>
        <v>326481</v>
      </c>
      <c r="R5" s="10">
        <f t="shared" si="23"/>
        <v>326665</v>
      </c>
      <c r="S5" s="10">
        <f t="shared" ref="S5:T5" si="24">$B53+S6</f>
        <v>326852</v>
      </c>
      <c r="T5" s="10">
        <f t="shared" si="24"/>
        <v>327035</v>
      </c>
      <c r="U5" s="10">
        <f t="shared" ref="U5:V5" si="25">$B53+U6</f>
        <v>327210</v>
      </c>
      <c r="V5" s="10">
        <f t="shared" si="25"/>
        <v>327385</v>
      </c>
      <c r="W5" s="10">
        <f t="shared" ref="W5:X5" si="26">$B53+W6</f>
        <v>327565</v>
      </c>
      <c r="X5" s="10">
        <f t="shared" si="26"/>
        <v>327734</v>
      </c>
      <c r="Y5" s="10">
        <f t="shared" ref="Y5:Z5" si="27">$B53+Y6</f>
        <v>327920</v>
      </c>
      <c r="Z5" s="10">
        <f t="shared" si="27"/>
        <v>328118</v>
      </c>
      <c r="AA5" s="10">
        <f t="shared" ref="AA5:AB5" si="28">$B53+AA6</f>
        <v>328316</v>
      </c>
      <c r="AB5" s="10">
        <f t="shared" si="28"/>
        <v>328511</v>
      </c>
      <c r="AC5" s="10">
        <f t="shared" ref="AC5:AD5" si="29">$B53+AC6</f>
        <v>328710</v>
      </c>
      <c r="AD5" s="10">
        <f t="shared" si="29"/>
        <v>328897</v>
      </c>
      <c r="AE5" s="10"/>
      <c r="AF5" s="10"/>
      <c r="AG5" s="10"/>
      <c r="AI5" s="10">
        <f>MAX(C5:AG5)-B5</f>
        <v>3484</v>
      </c>
    </row>
    <row r="6" spans="1:40" s="19" customFormat="1" x14ac:dyDescent="0.25">
      <c r="B6" s="24">
        <v>283738</v>
      </c>
      <c r="C6" s="24">
        <v>283752</v>
      </c>
      <c r="D6" s="24">
        <v>283776</v>
      </c>
      <c r="E6" s="10">
        <v>283780</v>
      </c>
      <c r="F6" s="24">
        <v>283794</v>
      </c>
      <c r="G6" s="24">
        <v>283820</v>
      </c>
      <c r="H6" s="24">
        <v>283856</v>
      </c>
      <c r="I6" s="24">
        <v>283883</v>
      </c>
      <c r="J6" s="24">
        <v>283966</v>
      </c>
      <c r="K6" s="24">
        <v>284063</v>
      </c>
      <c r="L6" s="24">
        <v>284130</v>
      </c>
      <c r="M6" s="24">
        <v>284143</v>
      </c>
      <c r="N6" s="24">
        <v>284274</v>
      </c>
      <c r="O6" s="24">
        <v>284447</v>
      </c>
      <c r="P6" s="24">
        <v>284625</v>
      </c>
      <c r="Q6" s="24">
        <v>284806</v>
      </c>
      <c r="R6" s="24">
        <v>284990</v>
      </c>
      <c r="S6" s="24">
        <v>285177</v>
      </c>
      <c r="T6" s="24">
        <v>285360</v>
      </c>
      <c r="U6" s="24">
        <v>285535</v>
      </c>
      <c r="V6" s="24">
        <v>285710</v>
      </c>
      <c r="W6" s="24">
        <v>285890</v>
      </c>
      <c r="X6" s="24">
        <v>286059</v>
      </c>
      <c r="Y6" s="24">
        <v>286245</v>
      </c>
      <c r="Z6" s="24">
        <v>286443</v>
      </c>
      <c r="AA6" s="24">
        <v>286641</v>
      </c>
      <c r="AB6" s="24">
        <v>286836</v>
      </c>
      <c r="AC6" s="24">
        <v>287035</v>
      </c>
      <c r="AD6" s="24">
        <v>287222</v>
      </c>
      <c r="AE6" s="24"/>
      <c r="AF6" s="24"/>
      <c r="AG6" s="24"/>
      <c r="AI6" s="10"/>
      <c r="AJ6" s="20"/>
    </row>
    <row r="7" spans="1:40" x14ac:dyDescent="0.25">
      <c r="A7" s="11" t="s">
        <v>27</v>
      </c>
      <c r="B7" s="10">
        <v>278819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281841</v>
      </c>
      <c r="AI7" s="10">
        <f>MAX(C7:AG7)-B7</f>
        <v>3022</v>
      </c>
      <c r="AJ7" s="16"/>
    </row>
    <row r="8" spans="1:40" x14ac:dyDescent="0.25">
      <c r="A8" s="18" t="s">
        <v>37</v>
      </c>
      <c r="B8" s="10">
        <v>46594</v>
      </c>
      <c r="O8" s="10"/>
      <c r="AF8" s="10"/>
      <c r="AG8" s="10">
        <f>AI57</f>
        <v>47056</v>
      </c>
      <c r="AI8" s="10">
        <f>MAX(C8:AG8)-B8</f>
        <v>462</v>
      </c>
    </row>
    <row r="9" spans="1:40" x14ac:dyDescent="0.25">
      <c r="AI9" s="10">
        <f>SUM(AI7:AI8)</f>
        <v>3484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22.9</v>
      </c>
      <c r="C54" s="12">
        <v>3.9</v>
      </c>
      <c r="D54" s="12">
        <v>7.6</v>
      </c>
      <c r="E54" s="12">
        <v>1.1000000000000001</v>
      </c>
      <c r="F54" s="12">
        <v>3.8</v>
      </c>
      <c r="G54" s="12">
        <v>10.7</v>
      </c>
      <c r="H54" s="12">
        <v>14</v>
      </c>
      <c r="I54" s="12">
        <v>9.1</v>
      </c>
      <c r="J54" s="12">
        <v>30.9</v>
      </c>
      <c r="K54" s="12">
        <v>30.4</v>
      </c>
      <c r="L54" s="12">
        <v>19.600000000000001</v>
      </c>
      <c r="M54" s="12">
        <v>3.9</v>
      </c>
      <c r="N54" s="12">
        <v>42.1</v>
      </c>
      <c r="O54" s="12">
        <v>52.6</v>
      </c>
      <c r="P54" s="12">
        <v>53.9</v>
      </c>
      <c r="Q54" s="12">
        <v>55.1</v>
      </c>
      <c r="R54" s="12">
        <v>55.9</v>
      </c>
      <c r="S54" s="12">
        <v>56.5</v>
      </c>
      <c r="T54" s="12">
        <v>55.2</v>
      </c>
      <c r="U54" s="12">
        <v>52.1</v>
      </c>
      <c r="V54" s="12">
        <v>51.5</v>
      </c>
      <c r="W54" s="12">
        <v>53.9</v>
      </c>
      <c r="X54" s="12">
        <v>49.7</v>
      </c>
      <c r="Y54" s="12">
        <v>55.4</v>
      </c>
      <c r="Z54" s="12">
        <v>59.2</v>
      </c>
      <c r="AA54" s="12">
        <v>59.4</v>
      </c>
      <c r="AB54" s="12">
        <v>58.1</v>
      </c>
      <c r="AC54" s="12">
        <v>59.7</v>
      </c>
      <c r="AD54" s="12">
        <v>55.8</v>
      </c>
      <c r="AE54" s="12"/>
      <c r="AF54" s="12"/>
      <c r="AG54" s="12"/>
      <c r="AH54" s="12"/>
      <c r="AI54" s="10">
        <v>55049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21.2</v>
      </c>
      <c r="C55" s="12">
        <v>3.8</v>
      </c>
      <c r="D55" s="12">
        <v>5.8</v>
      </c>
      <c r="E55" s="12">
        <v>1.2</v>
      </c>
      <c r="F55" s="12">
        <v>3.6</v>
      </c>
      <c r="G55" s="12">
        <v>6.7</v>
      </c>
      <c r="H55" s="12">
        <v>9.5</v>
      </c>
      <c r="I55" s="12">
        <v>7.3</v>
      </c>
      <c r="J55" s="12">
        <v>23.3</v>
      </c>
      <c r="K55" s="12">
        <v>29.9</v>
      </c>
      <c r="L55" s="12">
        <v>19.2</v>
      </c>
      <c r="M55" s="12">
        <v>2.9</v>
      </c>
      <c r="N55" s="12">
        <v>36.799999999999997</v>
      </c>
      <c r="O55" s="12">
        <v>52.4</v>
      </c>
      <c r="P55" s="12">
        <v>53.8</v>
      </c>
      <c r="Q55" s="12">
        <v>54.9</v>
      </c>
      <c r="R55" s="12">
        <v>55.7</v>
      </c>
      <c r="S55" s="12">
        <v>56.4</v>
      </c>
      <c r="T55" s="12">
        <v>55.2</v>
      </c>
      <c r="U55" s="12">
        <v>52.1</v>
      </c>
      <c r="V55" s="12">
        <v>51.6</v>
      </c>
      <c r="W55" s="12">
        <v>53.8</v>
      </c>
      <c r="X55" s="12">
        <v>49.8</v>
      </c>
      <c r="Y55" s="12">
        <v>55.2</v>
      </c>
      <c r="Z55" s="12">
        <v>58.9</v>
      </c>
      <c r="AA55" s="12">
        <v>59.1</v>
      </c>
      <c r="AB55" s="12">
        <v>57.7</v>
      </c>
      <c r="AC55" s="12">
        <v>59.3</v>
      </c>
      <c r="AD55" s="12">
        <v>55.3</v>
      </c>
      <c r="AE55" s="12"/>
      <c r="AF55" s="12"/>
      <c r="AG55" s="12"/>
      <c r="AH55" s="12"/>
      <c r="AI55" s="10">
        <v>95112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20.100000000000001</v>
      </c>
      <c r="C56" s="12">
        <v>3.8</v>
      </c>
      <c r="D56" s="12">
        <v>7.1</v>
      </c>
      <c r="E56" s="12">
        <v>1.2</v>
      </c>
      <c r="F56" s="12">
        <v>3.6</v>
      </c>
      <c r="G56" s="12">
        <v>7.8</v>
      </c>
      <c r="H56" s="12">
        <v>11.2</v>
      </c>
      <c r="I56" s="12">
        <v>8.3000000000000007</v>
      </c>
      <c r="J56" s="12">
        <v>25.1</v>
      </c>
      <c r="K56" s="12">
        <v>25.9</v>
      </c>
      <c r="L56" s="12">
        <v>18.600000000000001</v>
      </c>
      <c r="M56" s="12">
        <v>3.5</v>
      </c>
      <c r="N56" s="12">
        <v>35.5</v>
      </c>
      <c r="O56" s="12">
        <v>45.9</v>
      </c>
      <c r="P56" s="12">
        <v>46.5</v>
      </c>
      <c r="Q56" s="12">
        <v>47.5</v>
      </c>
      <c r="R56" s="12">
        <v>48.1</v>
      </c>
      <c r="S56" s="12">
        <v>48.7</v>
      </c>
      <c r="T56" s="12">
        <v>48.3</v>
      </c>
      <c r="U56" s="12">
        <v>46.4</v>
      </c>
      <c r="V56" s="12">
        <v>46.6</v>
      </c>
      <c r="W56" s="12">
        <v>47.7</v>
      </c>
      <c r="X56" s="12">
        <v>44.2</v>
      </c>
      <c r="Y56" s="12">
        <v>49.4</v>
      </c>
      <c r="Z56" s="12">
        <v>51.5</v>
      </c>
      <c r="AA56" s="12">
        <v>51.9</v>
      </c>
      <c r="AB56" s="12">
        <v>51.3</v>
      </c>
      <c r="AC56" s="12">
        <v>52.2</v>
      </c>
      <c r="AD56" s="12">
        <v>49</v>
      </c>
      <c r="AE56" s="12"/>
      <c r="AF56" s="12"/>
      <c r="AG56" s="12"/>
      <c r="AH56" s="12"/>
      <c r="AI56" s="10">
        <v>90005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0.4</v>
      </c>
      <c r="C57" s="12">
        <v>2.1</v>
      </c>
      <c r="D57" s="12">
        <v>3.5</v>
      </c>
      <c r="E57" s="12">
        <v>0.6</v>
      </c>
      <c r="F57" s="12">
        <v>1.5</v>
      </c>
      <c r="G57" s="12">
        <v>2.1</v>
      </c>
      <c r="H57" s="12">
        <v>1.6</v>
      </c>
      <c r="I57" s="12">
        <v>1.1000000000000001</v>
      </c>
      <c r="J57" s="12">
        <v>4.0999999999999996</v>
      </c>
      <c r="K57" s="12">
        <v>10.4</v>
      </c>
      <c r="L57" s="12">
        <v>9.6999999999999993</v>
      </c>
      <c r="M57" s="12">
        <v>1.9</v>
      </c>
      <c r="N57" s="12">
        <v>16.8</v>
      </c>
      <c r="O57" s="12">
        <v>22.3</v>
      </c>
      <c r="P57" s="12">
        <v>22.9</v>
      </c>
      <c r="Q57" s="12">
        <v>23.7</v>
      </c>
      <c r="R57" s="12">
        <v>24.2</v>
      </c>
      <c r="S57" s="12">
        <v>24.8</v>
      </c>
      <c r="T57" s="12">
        <v>24.7</v>
      </c>
      <c r="U57" s="12">
        <v>24</v>
      </c>
      <c r="V57" s="12">
        <v>24.5</v>
      </c>
      <c r="W57" s="12">
        <v>25.1</v>
      </c>
      <c r="X57" s="12">
        <v>24.4</v>
      </c>
      <c r="Y57" s="12">
        <v>26.3</v>
      </c>
      <c r="Z57" s="12">
        <v>27.7</v>
      </c>
      <c r="AA57" s="12">
        <v>27.9</v>
      </c>
      <c r="AB57" s="12">
        <v>26.9</v>
      </c>
      <c r="AC57" s="12">
        <v>28.9</v>
      </c>
      <c r="AD57" s="12">
        <v>27.9</v>
      </c>
      <c r="AE57" s="12"/>
      <c r="AF57" s="12"/>
      <c r="AG57" s="12"/>
      <c r="AH57" s="12"/>
      <c r="AI57" s="10">
        <v>47056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515" priority="178" stopIfTrue="1" operator="greaterThan">
      <formula>300</formula>
    </cfRule>
    <cfRule type="cellIs" dxfId="3514" priority="179" stopIfTrue="1" operator="between">
      <formula>150</formula>
      <formula>250</formula>
    </cfRule>
    <cfRule type="cellIs" dxfId="3513" priority="180" stopIfTrue="1" operator="between">
      <formula>250</formula>
      <formula>300</formula>
    </cfRule>
  </conditionalFormatting>
  <conditionalFormatting sqref="AE4">
    <cfRule type="cellIs" dxfId="3512" priority="91" stopIfTrue="1" operator="greaterThan">
      <formula>300</formula>
    </cfRule>
    <cfRule type="cellIs" dxfId="3511" priority="92" stopIfTrue="1" operator="between">
      <formula>150</formula>
      <formula>250</formula>
    </cfRule>
    <cfRule type="cellIs" dxfId="3510" priority="93" stopIfTrue="1" operator="between">
      <formula>250</formula>
      <formula>300</formula>
    </cfRule>
  </conditionalFormatting>
  <conditionalFormatting sqref="AF4">
    <cfRule type="cellIs" dxfId="3509" priority="88" stopIfTrue="1" operator="greaterThan">
      <formula>300</formula>
    </cfRule>
    <cfRule type="cellIs" dxfId="3508" priority="89" stopIfTrue="1" operator="between">
      <formula>150</formula>
      <formula>250</formula>
    </cfRule>
    <cfRule type="cellIs" dxfId="3507" priority="90" stopIfTrue="1" operator="between">
      <formula>250</formula>
      <formula>300</formula>
    </cfRule>
  </conditionalFormatting>
  <conditionalFormatting sqref="AG4">
    <cfRule type="cellIs" dxfId="3506" priority="85" stopIfTrue="1" operator="greaterThan">
      <formula>300</formula>
    </cfRule>
    <cfRule type="cellIs" dxfId="3505" priority="86" stopIfTrue="1" operator="between">
      <formula>150</formula>
      <formula>250</formula>
    </cfRule>
    <cfRule type="cellIs" dxfId="3504" priority="87" stopIfTrue="1" operator="between">
      <formula>250</formula>
      <formula>300</formula>
    </cfRule>
  </conditionalFormatting>
  <conditionalFormatting sqref="B4">
    <cfRule type="cellIs" dxfId="3503" priority="82" stopIfTrue="1" operator="greaterThan">
      <formula>300</formula>
    </cfRule>
    <cfRule type="cellIs" dxfId="3502" priority="83" stopIfTrue="1" operator="between">
      <formula>150</formula>
      <formula>250</formula>
    </cfRule>
    <cfRule type="cellIs" dxfId="3501" priority="84" stopIfTrue="1" operator="between">
      <formula>250</formula>
      <formula>300</formula>
    </cfRule>
  </conditionalFormatting>
  <conditionalFormatting sqref="D4">
    <cfRule type="cellIs" dxfId="3500" priority="79" stopIfTrue="1" operator="greaterThan">
      <formula>300</formula>
    </cfRule>
    <cfRule type="cellIs" dxfId="3499" priority="80" stopIfTrue="1" operator="between">
      <formula>150</formula>
      <formula>250</formula>
    </cfRule>
    <cfRule type="cellIs" dxfId="3498" priority="81" stopIfTrue="1" operator="between">
      <formula>250</formula>
      <formula>300</formula>
    </cfRule>
  </conditionalFormatting>
  <conditionalFormatting sqref="E4">
    <cfRule type="cellIs" dxfId="3497" priority="76" stopIfTrue="1" operator="greaterThan">
      <formula>300</formula>
    </cfRule>
    <cfRule type="cellIs" dxfId="3496" priority="77" stopIfTrue="1" operator="between">
      <formula>150</formula>
      <formula>250</formula>
    </cfRule>
    <cfRule type="cellIs" dxfId="3495" priority="78" stopIfTrue="1" operator="between">
      <formula>250</formula>
      <formula>300</formula>
    </cfRule>
  </conditionalFormatting>
  <conditionalFormatting sqref="F4">
    <cfRule type="cellIs" dxfId="3494" priority="73" stopIfTrue="1" operator="greaterThan">
      <formula>300</formula>
    </cfRule>
    <cfRule type="cellIs" dxfId="3493" priority="74" stopIfTrue="1" operator="between">
      <formula>150</formula>
      <formula>250</formula>
    </cfRule>
    <cfRule type="cellIs" dxfId="3492" priority="75" stopIfTrue="1" operator="between">
      <formula>250</formula>
      <formula>300</formula>
    </cfRule>
  </conditionalFormatting>
  <conditionalFormatting sqref="G4">
    <cfRule type="cellIs" dxfId="3491" priority="70" stopIfTrue="1" operator="greaterThan">
      <formula>300</formula>
    </cfRule>
    <cfRule type="cellIs" dxfId="3490" priority="71" stopIfTrue="1" operator="between">
      <formula>150</formula>
      <formula>250</formula>
    </cfRule>
    <cfRule type="cellIs" dxfId="3489" priority="72" stopIfTrue="1" operator="between">
      <formula>250</formula>
      <formula>300</formula>
    </cfRule>
  </conditionalFormatting>
  <conditionalFormatting sqref="H4">
    <cfRule type="cellIs" dxfId="3488" priority="67" stopIfTrue="1" operator="greaterThan">
      <formula>300</formula>
    </cfRule>
    <cfRule type="cellIs" dxfId="3487" priority="68" stopIfTrue="1" operator="between">
      <formula>150</formula>
      <formula>250</formula>
    </cfRule>
    <cfRule type="cellIs" dxfId="3486" priority="69" stopIfTrue="1" operator="between">
      <formula>250</formula>
      <formula>300</formula>
    </cfRule>
  </conditionalFormatting>
  <conditionalFormatting sqref="I4">
    <cfRule type="cellIs" dxfId="3485" priority="64" stopIfTrue="1" operator="greaterThan">
      <formula>300</formula>
    </cfRule>
    <cfRule type="cellIs" dxfId="3484" priority="65" stopIfTrue="1" operator="between">
      <formula>150</formula>
      <formula>250</formula>
    </cfRule>
    <cfRule type="cellIs" dxfId="3483" priority="66" stopIfTrue="1" operator="between">
      <formula>250</formula>
      <formula>300</formula>
    </cfRule>
  </conditionalFormatting>
  <conditionalFormatting sqref="J4">
    <cfRule type="cellIs" dxfId="3482" priority="61" stopIfTrue="1" operator="greaterThan">
      <formula>300</formula>
    </cfRule>
    <cfRule type="cellIs" dxfId="3481" priority="62" stopIfTrue="1" operator="between">
      <formula>150</formula>
      <formula>250</formula>
    </cfRule>
    <cfRule type="cellIs" dxfId="3480" priority="63" stopIfTrue="1" operator="between">
      <formula>250</formula>
      <formula>300</formula>
    </cfRule>
  </conditionalFormatting>
  <conditionalFormatting sqref="K4">
    <cfRule type="cellIs" dxfId="3479" priority="58" stopIfTrue="1" operator="greaterThan">
      <formula>300</formula>
    </cfRule>
    <cfRule type="cellIs" dxfId="3478" priority="59" stopIfTrue="1" operator="between">
      <formula>150</formula>
      <formula>250</formula>
    </cfRule>
    <cfRule type="cellIs" dxfId="3477" priority="60" stopIfTrue="1" operator="between">
      <formula>250</formula>
      <formula>300</formula>
    </cfRule>
  </conditionalFormatting>
  <conditionalFormatting sqref="L4">
    <cfRule type="cellIs" dxfId="3476" priority="55" stopIfTrue="1" operator="greaterThan">
      <formula>300</formula>
    </cfRule>
    <cfRule type="cellIs" dxfId="3475" priority="56" stopIfTrue="1" operator="between">
      <formula>150</formula>
      <formula>250</formula>
    </cfRule>
    <cfRule type="cellIs" dxfId="3474" priority="57" stopIfTrue="1" operator="between">
      <formula>250</formula>
      <formula>300</formula>
    </cfRule>
  </conditionalFormatting>
  <conditionalFormatting sqref="M4">
    <cfRule type="cellIs" dxfId="3473" priority="52" stopIfTrue="1" operator="greaterThan">
      <formula>300</formula>
    </cfRule>
    <cfRule type="cellIs" dxfId="3472" priority="53" stopIfTrue="1" operator="between">
      <formula>150</formula>
      <formula>250</formula>
    </cfRule>
    <cfRule type="cellIs" dxfId="3471" priority="54" stopIfTrue="1" operator="between">
      <formula>250</formula>
      <formula>300</formula>
    </cfRule>
  </conditionalFormatting>
  <conditionalFormatting sqref="N4">
    <cfRule type="cellIs" dxfId="3470" priority="49" stopIfTrue="1" operator="greaterThan">
      <formula>300</formula>
    </cfRule>
    <cfRule type="cellIs" dxfId="3469" priority="50" stopIfTrue="1" operator="between">
      <formula>150</formula>
      <formula>250</formula>
    </cfRule>
    <cfRule type="cellIs" dxfId="3468" priority="51" stopIfTrue="1" operator="between">
      <formula>250</formula>
      <formula>300</formula>
    </cfRule>
  </conditionalFormatting>
  <conditionalFormatting sqref="O4">
    <cfRule type="cellIs" dxfId="3467" priority="46" stopIfTrue="1" operator="greaterThan">
      <formula>300</formula>
    </cfRule>
    <cfRule type="cellIs" dxfId="3466" priority="47" stopIfTrue="1" operator="between">
      <formula>150</formula>
      <formula>250</formula>
    </cfRule>
    <cfRule type="cellIs" dxfId="3465" priority="48" stopIfTrue="1" operator="between">
      <formula>250</formula>
      <formula>300</formula>
    </cfRule>
  </conditionalFormatting>
  <conditionalFormatting sqref="P4">
    <cfRule type="cellIs" dxfId="3464" priority="43" stopIfTrue="1" operator="greaterThan">
      <formula>300</formula>
    </cfRule>
    <cfRule type="cellIs" dxfId="3463" priority="44" stopIfTrue="1" operator="between">
      <formula>150</formula>
      <formula>250</formula>
    </cfRule>
    <cfRule type="cellIs" dxfId="3462" priority="45" stopIfTrue="1" operator="between">
      <formula>250</formula>
      <formula>300</formula>
    </cfRule>
  </conditionalFormatting>
  <conditionalFormatting sqref="Q4">
    <cfRule type="cellIs" dxfId="3461" priority="40" stopIfTrue="1" operator="greaterThan">
      <formula>300</formula>
    </cfRule>
    <cfRule type="cellIs" dxfId="3460" priority="41" stopIfTrue="1" operator="between">
      <formula>150</formula>
      <formula>250</formula>
    </cfRule>
    <cfRule type="cellIs" dxfId="3459" priority="42" stopIfTrue="1" operator="between">
      <formula>250</formula>
      <formula>300</formula>
    </cfRule>
  </conditionalFormatting>
  <conditionalFormatting sqref="R4">
    <cfRule type="cellIs" dxfId="3458" priority="37" stopIfTrue="1" operator="greaterThan">
      <formula>300</formula>
    </cfRule>
    <cfRule type="cellIs" dxfId="3457" priority="38" stopIfTrue="1" operator="between">
      <formula>150</formula>
      <formula>250</formula>
    </cfRule>
    <cfRule type="cellIs" dxfId="3456" priority="39" stopIfTrue="1" operator="between">
      <formula>250</formula>
      <formula>300</formula>
    </cfRule>
  </conditionalFormatting>
  <conditionalFormatting sqref="S4">
    <cfRule type="cellIs" dxfId="3455" priority="34" stopIfTrue="1" operator="greaterThan">
      <formula>300</formula>
    </cfRule>
    <cfRule type="cellIs" dxfId="3454" priority="35" stopIfTrue="1" operator="between">
      <formula>150</formula>
      <formula>250</formula>
    </cfRule>
    <cfRule type="cellIs" dxfId="3453" priority="36" stopIfTrue="1" operator="between">
      <formula>250</formula>
      <formula>300</formula>
    </cfRule>
  </conditionalFormatting>
  <conditionalFormatting sqref="T4">
    <cfRule type="cellIs" dxfId="3452" priority="31" stopIfTrue="1" operator="greaterThan">
      <formula>300</formula>
    </cfRule>
    <cfRule type="cellIs" dxfId="3451" priority="32" stopIfTrue="1" operator="between">
      <formula>150</formula>
      <formula>250</formula>
    </cfRule>
    <cfRule type="cellIs" dxfId="3450" priority="33" stopIfTrue="1" operator="between">
      <formula>250</formula>
      <formula>300</formula>
    </cfRule>
  </conditionalFormatting>
  <conditionalFormatting sqref="U4">
    <cfRule type="cellIs" dxfId="3449" priority="28" stopIfTrue="1" operator="greaterThan">
      <formula>300</formula>
    </cfRule>
    <cfRule type="cellIs" dxfId="3448" priority="29" stopIfTrue="1" operator="between">
      <formula>150</formula>
      <formula>250</formula>
    </cfRule>
    <cfRule type="cellIs" dxfId="3447" priority="30" stopIfTrue="1" operator="between">
      <formula>250</formula>
      <formula>300</formula>
    </cfRule>
  </conditionalFormatting>
  <conditionalFormatting sqref="V4">
    <cfRule type="cellIs" dxfId="3446" priority="25" stopIfTrue="1" operator="greaterThan">
      <formula>300</formula>
    </cfRule>
    <cfRule type="cellIs" dxfId="3445" priority="26" stopIfTrue="1" operator="between">
      <formula>150</formula>
      <formula>250</formula>
    </cfRule>
    <cfRule type="cellIs" dxfId="3444" priority="27" stopIfTrue="1" operator="between">
      <formula>250</formula>
      <formula>300</formula>
    </cfRule>
  </conditionalFormatting>
  <conditionalFormatting sqref="W4">
    <cfRule type="cellIs" dxfId="3443" priority="22" stopIfTrue="1" operator="greaterThan">
      <formula>300</formula>
    </cfRule>
    <cfRule type="cellIs" dxfId="3442" priority="23" stopIfTrue="1" operator="between">
      <formula>150</formula>
      <formula>250</formula>
    </cfRule>
    <cfRule type="cellIs" dxfId="3441" priority="24" stopIfTrue="1" operator="between">
      <formula>250</formula>
      <formula>300</formula>
    </cfRule>
  </conditionalFormatting>
  <conditionalFormatting sqref="X4">
    <cfRule type="cellIs" dxfId="3440" priority="19" stopIfTrue="1" operator="greaterThan">
      <formula>300</formula>
    </cfRule>
    <cfRule type="cellIs" dxfId="3439" priority="20" stopIfTrue="1" operator="between">
      <formula>150</formula>
      <formula>250</formula>
    </cfRule>
    <cfRule type="cellIs" dxfId="3438" priority="21" stopIfTrue="1" operator="between">
      <formula>250</formula>
      <formula>300</formula>
    </cfRule>
  </conditionalFormatting>
  <conditionalFormatting sqref="Y4">
    <cfRule type="cellIs" dxfId="3437" priority="16" stopIfTrue="1" operator="greaterThan">
      <formula>300</formula>
    </cfRule>
    <cfRule type="cellIs" dxfId="3436" priority="17" stopIfTrue="1" operator="between">
      <formula>150</formula>
      <formula>250</formula>
    </cfRule>
    <cfRule type="cellIs" dxfId="3435" priority="18" stopIfTrue="1" operator="between">
      <formula>250</formula>
      <formula>300</formula>
    </cfRule>
  </conditionalFormatting>
  <conditionalFormatting sqref="Z4">
    <cfRule type="cellIs" dxfId="3434" priority="13" stopIfTrue="1" operator="greaterThan">
      <formula>300</formula>
    </cfRule>
    <cfRule type="cellIs" dxfId="3433" priority="14" stopIfTrue="1" operator="between">
      <formula>150</formula>
      <formula>250</formula>
    </cfRule>
    <cfRule type="cellIs" dxfId="3432" priority="15" stopIfTrue="1" operator="between">
      <formula>250</formula>
      <formula>300</formula>
    </cfRule>
  </conditionalFormatting>
  <conditionalFormatting sqref="AA4">
    <cfRule type="cellIs" dxfId="3431" priority="10" stopIfTrue="1" operator="greaterThan">
      <formula>300</formula>
    </cfRule>
    <cfRule type="cellIs" dxfId="3430" priority="11" stopIfTrue="1" operator="between">
      <formula>150</formula>
      <formula>250</formula>
    </cfRule>
    <cfRule type="cellIs" dxfId="3429" priority="12" stopIfTrue="1" operator="between">
      <formula>250</formula>
      <formula>300</formula>
    </cfRule>
  </conditionalFormatting>
  <conditionalFormatting sqref="AB4">
    <cfRule type="cellIs" dxfId="3428" priority="7" stopIfTrue="1" operator="greaterThan">
      <formula>300</formula>
    </cfRule>
    <cfRule type="cellIs" dxfId="3427" priority="8" stopIfTrue="1" operator="between">
      <formula>150</formula>
      <formula>250</formula>
    </cfRule>
    <cfRule type="cellIs" dxfId="3426" priority="9" stopIfTrue="1" operator="between">
      <formula>250</formula>
      <formula>300</formula>
    </cfRule>
  </conditionalFormatting>
  <conditionalFormatting sqref="AC4">
    <cfRule type="cellIs" dxfId="3425" priority="4" stopIfTrue="1" operator="greaterThan">
      <formula>300</formula>
    </cfRule>
    <cfRule type="cellIs" dxfId="3424" priority="5" stopIfTrue="1" operator="between">
      <formula>150</formula>
      <formula>250</formula>
    </cfRule>
    <cfRule type="cellIs" dxfId="3423" priority="6" stopIfTrue="1" operator="between">
      <formula>250</formula>
      <formula>300</formula>
    </cfRule>
  </conditionalFormatting>
  <conditionalFormatting sqref="AD4">
    <cfRule type="cellIs" dxfId="3422" priority="1" stopIfTrue="1" operator="greaterThan">
      <formula>300</formula>
    </cfRule>
    <cfRule type="cellIs" dxfId="3421" priority="2" stopIfTrue="1" operator="between">
      <formula>150</formula>
      <formula>250</formula>
    </cfRule>
    <cfRule type="cellIs" dxfId="342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A58" sqref="AA5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38.9</v>
      </c>
      <c r="C3" s="12">
        <v>8.6999999999999993</v>
      </c>
      <c r="D3" s="12">
        <v>27.7</v>
      </c>
      <c r="E3" s="12">
        <v>42.2</v>
      </c>
      <c r="F3" s="12">
        <v>44</v>
      </c>
      <c r="G3" s="12">
        <v>43.4</v>
      </c>
      <c r="H3" s="12">
        <v>44.4</v>
      </c>
      <c r="I3" s="12">
        <v>51.5</v>
      </c>
      <c r="J3" s="12">
        <v>51.8</v>
      </c>
      <c r="K3" s="12">
        <v>14.6</v>
      </c>
      <c r="L3" s="12">
        <v>44.6</v>
      </c>
      <c r="M3" s="12">
        <v>45.7</v>
      </c>
      <c r="N3" s="12">
        <v>50.3</v>
      </c>
      <c r="O3" s="12">
        <v>52.8</v>
      </c>
      <c r="P3" s="12">
        <v>11.3</v>
      </c>
      <c r="Q3" s="12">
        <v>32.299999999999997</v>
      </c>
      <c r="R3" s="12">
        <v>39.4</v>
      </c>
      <c r="S3" s="12">
        <v>47.1</v>
      </c>
      <c r="T3" s="12">
        <v>52.2</v>
      </c>
      <c r="U3" s="12">
        <v>52.6</v>
      </c>
      <c r="V3" s="12">
        <v>42.5</v>
      </c>
      <c r="W3" s="12">
        <v>41.3</v>
      </c>
      <c r="X3" s="12">
        <v>41</v>
      </c>
      <c r="Y3" s="12">
        <v>40.700000000000003</v>
      </c>
      <c r="Z3" s="12">
        <v>40.1</v>
      </c>
      <c r="AA3" s="12">
        <v>52.2</v>
      </c>
      <c r="AB3" s="12">
        <v>50.1</v>
      </c>
      <c r="AC3" s="12">
        <v>44.5</v>
      </c>
      <c r="AD3" s="12">
        <v>44.3</v>
      </c>
      <c r="AE3" s="12">
        <v>42</v>
      </c>
      <c r="AF3" s="12">
        <v>41.3</v>
      </c>
      <c r="AG3" s="12">
        <v>41.7</v>
      </c>
      <c r="AH3" s="12"/>
      <c r="AI3" s="12"/>
    </row>
    <row r="4" spans="1:40" s="6" customFormat="1" x14ac:dyDescent="0.25">
      <c r="A4" s="13" t="s">
        <v>4</v>
      </c>
      <c r="B4" s="28">
        <v>188</v>
      </c>
      <c r="C4" s="28">
        <f t="shared" ref="C4:D4" si="0">SUM(C54:C57)</f>
        <v>45.400000000000006</v>
      </c>
      <c r="D4" s="28">
        <f t="shared" si="0"/>
        <v>115.1</v>
      </c>
      <c r="E4" s="28">
        <f t="shared" ref="E4:F4" si="1">SUM(E54:E57)</f>
        <v>178.2</v>
      </c>
      <c r="F4" s="28">
        <f t="shared" si="1"/>
        <v>67.400000000000006</v>
      </c>
      <c r="G4" s="28">
        <f t="shared" ref="G4:H4" si="2">SUM(G54:G57)</f>
        <v>233.99999999999997</v>
      </c>
      <c r="H4" s="28">
        <f t="shared" si="2"/>
        <v>136.4</v>
      </c>
      <c r="I4" s="28">
        <f t="shared" ref="I4:J4" si="3">SUM(I54:I57)</f>
        <v>148.9</v>
      </c>
      <c r="J4" s="28">
        <f t="shared" si="3"/>
        <v>140</v>
      </c>
      <c r="K4" s="28">
        <f t="shared" ref="K4:L4" si="4">SUM(K54:K57)</f>
        <v>66.099999999999994</v>
      </c>
      <c r="L4" s="28">
        <f t="shared" si="4"/>
        <v>133.80000000000001</v>
      </c>
      <c r="M4" s="28">
        <f t="shared" ref="M4" si="5">SUM(M54:M57)</f>
        <v>52.5</v>
      </c>
      <c r="N4" s="28">
        <f t="shared" ref="N4:O4" si="6">SUM(N54:N57)</f>
        <v>180.60000000000002</v>
      </c>
      <c r="O4" s="28">
        <f t="shared" si="6"/>
        <v>200</v>
      </c>
      <c r="P4" s="28">
        <f t="shared" ref="P4:Q4" si="7">SUM(P54:P57)</f>
        <v>58.099999999999994</v>
      </c>
      <c r="Q4" s="28">
        <f t="shared" si="7"/>
        <v>82.3</v>
      </c>
      <c r="R4" s="28">
        <f t="shared" ref="R4:S4" si="8">SUM(R54:R57)</f>
        <v>253.20000000000002</v>
      </c>
      <c r="S4" s="28">
        <f t="shared" si="8"/>
        <v>179.9</v>
      </c>
      <c r="T4" s="28">
        <f t="shared" ref="T4:U4" si="9">SUM(T54:T57)</f>
        <v>135.4</v>
      </c>
      <c r="U4" s="28">
        <f t="shared" si="9"/>
        <v>188.3</v>
      </c>
      <c r="V4" s="28">
        <f t="shared" ref="V4:W4" si="10">SUM(V54:V57)</f>
        <v>274.8</v>
      </c>
      <c r="W4" s="28">
        <f t="shared" si="10"/>
        <v>267.89999999999998</v>
      </c>
      <c r="X4" s="28">
        <f t="shared" ref="X4:Y4" si="11">SUM(X54:X57)</f>
        <v>270</v>
      </c>
      <c r="Y4" s="28">
        <f t="shared" si="11"/>
        <v>268.29999999999995</v>
      </c>
      <c r="Z4" s="28">
        <f t="shared" ref="Z4:AA4" si="12">SUM(Z54:Z57)</f>
        <v>265.79999999999995</v>
      </c>
      <c r="AA4" s="28">
        <f t="shared" si="12"/>
        <v>110.1</v>
      </c>
      <c r="AB4" s="28">
        <f t="shared" ref="AB4:AC4" si="13">SUM(AB54:AB57)</f>
        <v>263.79999999999995</v>
      </c>
      <c r="AC4" s="28">
        <f t="shared" si="13"/>
        <v>280.2</v>
      </c>
      <c r="AD4" s="28">
        <f t="shared" ref="AD4:AE4" si="14">SUM(AD54:AD57)</f>
        <v>281.89999999999998</v>
      </c>
      <c r="AE4" s="28">
        <f t="shared" si="14"/>
        <v>281.09999999999997</v>
      </c>
      <c r="AF4" s="28">
        <f t="shared" ref="AF4:AG4" si="15">SUM(AF54:AF57)</f>
        <v>279.5</v>
      </c>
      <c r="AG4" s="28">
        <f t="shared" si="15"/>
        <v>281.2</v>
      </c>
      <c r="AI4" s="9">
        <f>SUM(C4:AG4)</f>
        <v>5720.2</v>
      </c>
      <c r="AJ4" s="14">
        <f>AVERAGE(C4:AG4)</f>
        <v>184.5225806451613</v>
      </c>
      <c r="AK4" s="15"/>
    </row>
    <row r="5" spans="1:40" x14ac:dyDescent="0.25">
      <c r="A5" s="11" t="s">
        <v>29</v>
      </c>
      <c r="B5" s="10">
        <v>328897</v>
      </c>
      <c r="C5" s="10">
        <f t="shared" ref="C5:D5" si="16">$B53+C6</f>
        <v>328944</v>
      </c>
      <c r="D5" s="10">
        <f t="shared" si="16"/>
        <v>329059</v>
      </c>
      <c r="E5" s="10">
        <f t="shared" ref="E5:F5" si="17">$B53+E6</f>
        <v>329237</v>
      </c>
      <c r="F5" s="10">
        <f t="shared" si="17"/>
        <v>329305</v>
      </c>
      <c r="G5" s="10">
        <f t="shared" ref="G5:H5" si="18">$B53+G6</f>
        <v>329540</v>
      </c>
      <c r="H5" s="10">
        <f t="shared" si="18"/>
        <v>329676</v>
      </c>
      <c r="I5" s="10">
        <f t="shared" ref="I5:J5" si="19">$B53+I6</f>
        <v>329824</v>
      </c>
      <c r="J5" s="10">
        <f t="shared" si="19"/>
        <v>329966</v>
      </c>
      <c r="K5" s="10">
        <f t="shared" ref="K5:L5" si="20">$B53+K6</f>
        <v>330031</v>
      </c>
      <c r="L5" s="10">
        <f t="shared" si="20"/>
        <v>330165</v>
      </c>
      <c r="M5" s="10">
        <f t="shared" ref="M5:N5" si="21">$B53+M6</f>
        <v>330218</v>
      </c>
      <c r="N5" s="10">
        <f t="shared" si="21"/>
        <v>330399</v>
      </c>
      <c r="O5" s="10">
        <f t="shared" ref="O5" si="22">$B53+O6</f>
        <v>330599</v>
      </c>
      <c r="P5" s="10">
        <f t="shared" ref="P5:Q5" si="23">$B53+P6</f>
        <v>330657</v>
      </c>
      <c r="Q5" s="10">
        <f t="shared" si="23"/>
        <v>330739</v>
      </c>
      <c r="R5" s="10">
        <f t="shared" ref="R5:S5" si="24">$B53+R6</f>
        <v>330993</v>
      </c>
      <c r="S5" s="10">
        <f t="shared" si="24"/>
        <v>331172</v>
      </c>
      <c r="T5" s="10">
        <f t="shared" ref="T5:U5" si="25">$B53+T6</f>
        <v>331309</v>
      </c>
      <c r="U5" s="10">
        <f t="shared" si="25"/>
        <v>331497</v>
      </c>
      <c r="V5" s="10">
        <f t="shared" ref="V5:W5" si="26">$B53+V6</f>
        <v>331773</v>
      </c>
      <c r="W5" s="10">
        <f t="shared" si="26"/>
        <v>332041</v>
      </c>
      <c r="X5" s="10">
        <f t="shared" ref="X5:Y5" si="27">$B53+X6</f>
        <v>332311</v>
      </c>
      <c r="Y5" s="10">
        <f t="shared" si="27"/>
        <v>332580</v>
      </c>
      <c r="Z5" s="10">
        <f t="shared" ref="Z5:AA5" si="28">$B53+Z6</f>
        <v>332845</v>
      </c>
      <c r="AA5" s="10">
        <f t="shared" si="28"/>
        <v>332955</v>
      </c>
      <c r="AB5" s="10">
        <f t="shared" ref="AB5:AC5" si="29">$B53+AB6</f>
        <v>333219</v>
      </c>
      <c r="AC5" s="10">
        <f t="shared" si="29"/>
        <v>333500</v>
      </c>
      <c r="AD5" s="10">
        <f t="shared" ref="AD5:AE5" si="30">$B53+AD6</f>
        <v>333782</v>
      </c>
      <c r="AE5" s="10">
        <f t="shared" si="30"/>
        <v>334063</v>
      </c>
      <c r="AF5" s="10">
        <f t="shared" ref="AF5:AG5" si="31">$B53+AF6</f>
        <v>334344</v>
      </c>
      <c r="AG5" s="10">
        <f t="shared" si="31"/>
        <v>334623</v>
      </c>
      <c r="AI5" s="10">
        <f>MAX(C5:AG5)-B5</f>
        <v>5726</v>
      </c>
    </row>
    <row r="6" spans="1:40" s="19" customFormat="1" x14ac:dyDescent="0.25">
      <c r="B6" s="24">
        <v>287222</v>
      </c>
      <c r="C6" s="24">
        <v>287269</v>
      </c>
      <c r="D6" s="24">
        <v>287384</v>
      </c>
      <c r="E6" s="10">
        <v>287562</v>
      </c>
      <c r="F6" s="24">
        <v>287630</v>
      </c>
      <c r="G6" s="24">
        <v>287865</v>
      </c>
      <c r="H6" s="24">
        <v>288001</v>
      </c>
      <c r="I6" s="24">
        <v>288149</v>
      </c>
      <c r="J6" s="24">
        <v>288291</v>
      </c>
      <c r="K6" s="24">
        <v>288356</v>
      </c>
      <c r="L6" s="24">
        <v>288490</v>
      </c>
      <c r="M6" s="24">
        <v>288543</v>
      </c>
      <c r="N6" s="24">
        <v>288724</v>
      </c>
      <c r="O6" s="24">
        <v>288924</v>
      </c>
      <c r="P6" s="24">
        <v>288982</v>
      </c>
      <c r="Q6" s="24">
        <v>289064</v>
      </c>
      <c r="R6" s="24">
        <v>289318</v>
      </c>
      <c r="S6" s="24">
        <v>289497</v>
      </c>
      <c r="T6" s="24">
        <v>289634</v>
      </c>
      <c r="U6" s="24">
        <v>289822</v>
      </c>
      <c r="V6" s="24">
        <v>290098</v>
      </c>
      <c r="W6" s="24">
        <v>290366</v>
      </c>
      <c r="X6" s="24">
        <v>290636</v>
      </c>
      <c r="Y6" s="24">
        <v>290905</v>
      </c>
      <c r="Z6" s="24">
        <v>291170</v>
      </c>
      <c r="AA6" s="24">
        <v>291280</v>
      </c>
      <c r="AB6" s="24">
        <v>291544</v>
      </c>
      <c r="AC6" s="24">
        <v>291825</v>
      </c>
      <c r="AD6" s="24">
        <v>292107</v>
      </c>
      <c r="AE6" s="24">
        <v>292388</v>
      </c>
      <c r="AF6" s="24">
        <v>292669</v>
      </c>
      <c r="AG6" s="24">
        <v>292948</v>
      </c>
      <c r="AI6" s="10"/>
      <c r="AJ6" s="20"/>
    </row>
    <row r="7" spans="1:40" x14ac:dyDescent="0.25">
      <c r="A7" s="11" t="s">
        <v>27</v>
      </c>
      <c r="B7" s="10">
        <v>281841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286704</v>
      </c>
      <c r="AI7" s="10">
        <f>MAX(C7:AG7)-B7</f>
        <v>4863</v>
      </c>
      <c r="AJ7" s="16"/>
    </row>
    <row r="8" spans="1:40" x14ac:dyDescent="0.25">
      <c r="A8" s="18" t="s">
        <v>37</v>
      </c>
      <c r="B8" s="10">
        <v>47056</v>
      </c>
      <c r="F8" s="10"/>
      <c r="G8" s="10"/>
      <c r="H8" s="10"/>
      <c r="I8" s="10"/>
      <c r="N8" s="10"/>
      <c r="O8" s="10"/>
      <c r="T8" s="10"/>
      <c r="Z8" s="10"/>
      <c r="AC8" s="10"/>
      <c r="AD8" s="10"/>
      <c r="AE8" s="10"/>
      <c r="AF8" s="10"/>
      <c r="AG8" s="10">
        <f>AI57</f>
        <v>47919</v>
      </c>
      <c r="AI8" s="10">
        <f>MAX(C8:AG8)-B8</f>
        <v>863</v>
      </c>
    </row>
    <row r="9" spans="1:40" x14ac:dyDescent="0.25">
      <c r="AI9" s="10">
        <f>SUM(AI7:AI8)</f>
        <v>5726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55.8</v>
      </c>
      <c r="C54" s="12">
        <v>13.5</v>
      </c>
      <c r="D54" s="12">
        <v>33.200000000000003</v>
      </c>
      <c r="E54" s="12">
        <v>51.3</v>
      </c>
      <c r="F54" s="12">
        <v>20.5</v>
      </c>
      <c r="G54" s="12">
        <v>69.5</v>
      </c>
      <c r="H54" s="12">
        <v>39.5</v>
      </c>
      <c r="I54" s="12">
        <v>46.5</v>
      </c>
      <c r="J54" s="12">
        <v>43.2</v>
      </c>
      <c r="K54" s="12">
        <v>19.2</v>
      </c>
      <c r="L54" s="12">
        <v>40.200000000000003</v>
      </c>
      <c r="M54" s="12">
        <v>15.4</v>
      </c>
      <c r="N54" s="12">
        <v>51.3</v>
      </c>
      <c r="O54" s="12">
        <v>58.4</v>
      </c>
      <c r="P54" s="12">
        <v>17</v>
      </c>
      <c r="Q54" s="12">
        <v>25.9</v>
      </c>
      <c r="R54" s="12">
        <v>75.2</v>
      </c>
      <c r="S54" s="12">
        <v>51.6</v>
      </c>
      <c r="T54" s="12">
        <v>38.799999999999997</v>
      </c>
      <c r="U54" s="12">
        <v>55.6</v>
      </c>
      <c r="V54" s="12">
        <v>80.8</v>
      </c>
      <c r="W54" s="12">
        <v>78.5</v>
      </c>
      <c r="X54" s="12">
        <v>79.400000000000006</v>
      </c>
      <c r="Y54" s="12">
        <v>79.099999999999994</v>
      </c>
      <c r="Z54" s="12">
        <v>78</v>
      </c>
      <c r="AA54" s="12">
        <v>32.4</v>
      </c>
      <c r="AB54" s="12">
        <v>79.8</v>
      </c>
      <c r="AC54" s="12">
        <v>80.2</v>
      </c>
      <c r="AD54" s="12">
        <v>83</v>
      </c>
      <c r="AE54" s="12">
        <v>82.2</v>
      </c>
      <c r="AF54" s="12">
        <v>82</v>
      </c>
      <c r="AG54" s="12">
        <v>82.4</v>
      </c>
      <c r="AH54" s="12"/>
      <c r="AI54" s="10">
        <v>56734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55.3</v>
      </c>
      <c r="C55" s="12">
        <v>13.1</v>
      </c>
      <c r="D55" s="12">
        <v>32.799999999999997</v>
      </c>
      <c r="E55" s="12">
        <v>50.8</v>
      </c>
      <c r="F55" s="12">
        <v>19.8</v>
      </c>
      <c r="G55" s="12">
        <v>68.7</v>
      </c>
      <c r="H55" s="12">
        <v>39.1</v>
      </c>
      <c r="I55" s="12">
        <v>44.9</v>
      </c>
      <c r="J55" s="12">
        <v>42.1</v>
      </c>
      <c r="K55" s="12">
        <v>18.899999999999999</v>
      </c>
      <c r="L55" s="12">
        <v>40</v>
      </c>
      <c r="M55" s="12">
        <v>15.8</v>
      </c>
      <c r="N55" s="12">
        <v>51.1</v>
      </c>
      <c r="O55" s="12">
        <v>58</v>
      </c>
      <c r="P55" s="12">
        <v>16.600000000000001</v>
      </c>
      <c r="Q55" s="12">
        <v>25</v>
      </c>
      <c r="R55" s="12">
        <v>73.400000000000006</v>
      </c>
      <c r="S55" s="12">
        <v>51.2</v>
      </c>
      <c r="T55" s="12">
        <v>38.200000000000003</v>
      </c>
      <c r="U55" s="12">
        <v>53.5</v>
      </c>
      <c r="V55" s="12">
        <v>79.099999999999994</v>
      </c>
      <c r="W55" s="12">
        <v>76.900000000000006</v>
      </c>
      <c r="X55" s="12">
        <v>77.400000000000006</v>
      </c>
      <c r="Y55" s="12">
        <v>76.8</v>
      </c>
      <c r="Z55" s="12">
        <v>76.2</v>
      </c>
      <c r="AA55" s="12">
        <v>31.8</v>
      </c>
      <c r="AB55" s="12">
        <v>77.3</v>
      </c>
      <c r="AC55" s="12">
        <v>80.400000000000006</v>
      </c>
      <c r="AD55" s="12">
        <v>81.099999999999994</v>
      </c>
      <c r="AE55" s="12">
        <v>80.5</v>
      </c>
      <c r="AF55" s="12">
        <v>80.099999999999994</v>
      </c>
      <c r="AG55" s="12">
        <v>80.599999999999994</v>
      </c>
      <c r="AH55" s="12"/>
      <c r="AI55" s="10">
        <v>96765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49</v>
      </c>
      <c r="C56" s="12">
        <v>12.6</v>
      </c>
      <c r="D56" s="12">
        <v>31.2</v>
      </c>
      <c r="E56" s="12">
        <v>48</v>
      </c>
      <c r="F56" s="12">
        <v>18.100000000000001</v>
      </c>
      <c r="G56" s="12">
        <v>61.2</v>
      </c>
      <c r="H56" s="12">
        <v>37.700000000000003</v>
      </c>
      <c r="I56" s="12">
        <v>39.1</v>
      </c>
      <c r="J56" s="12">
        <v>37.1</v>
      </c>
      <c r="K56" s="12">
        <v>18.399999999999999</v>
      </c>
      <c r="L56" s="12">
        <v>36.299999999999997</v>
      </c>
      <c r="M56" s="12">
        <v>12.9</v>
      </c>
      <c r="N56" s="12">
        <v>48.2</v>
      </c>
      <c r="O56" s="12">
        <v>54.8</v>
      </c>
      <c r="P56" s="12">
        <v>16.2</v>
      </c>
      <c r="Q56" s="12">
        <v>21.6</v>
      </c>
      <c r="R56" s="12">
        <v>66</v>
      </c>
      <c r="S56" s="12">
        <v>49</v>
      </c>
      <c r="T56" s="12">
        <v>36.299999999999997</v>
      </c>
      <c r="U56" s="12">
        <v>49.7</v>
      </c>
      <c r="V56" s="12">
        <v>72.3</v>
      </c>
      <c r="W56" s="12">
        <v>70.8</v>
      </c>
      <c r="X56" s="12">
        <v>71.2</v>
      </c>
      <c r="Y56" s="12">
        <v>70.599999999999994</v>
      </c>
      <c r="Z56" s="12">
        <v>70.2</v>
      </c>
      <c r="AA56" s="12">
        <v>30.4</v>
      </c>
      <c r="AB56" s="12">
        <v>70.3</v>
      </c>
      <c r="AC56" s="12">
        <v>75.2</v>
      </c>
      <c r="AD56" s="12">
        <v>74.900000000000006</v>
      </c>
      <c r="AE56" s="12">
        <v>74.599999999999994</v>
      </c>
      <c r="AF56" s="12">
        <v>74.099999999999994</v>
      </c>
      <c r="AG56" s="12">
        <v>74.8</v>
      </c>
      <c r="AH56" s="12"/>
      <c r="AI56" s="10">
        <v>91530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27.9</v>
      </c>
      <c r="C57" s="12">
        <v>6.2</v>
      </c>
      <c r="D57" s="12">
        <v>17.899999999999999</v>
      </c>
      <c r="E57" s="12">
        <v>28.1</v>
      </c>
      <c r="F57" s="12">
        <v>9</v>
      </c>
      <c r="G57" s="12">
        <v>34.6</v>
      </c>
      <c r="H57" s="12">
        <v>20.100000000000001</v>
      </c>
      <c r="I57" s="12">
        <v>18.399999999999999</v>
      </c>
      <c r="J57" s="12">
        <v>17.600000000000001</v>
      </c>
      <c r="K57" s="12">
        <v>9.6</v>
      </c>
      <c r="L57" s="12">
        <v>17.3</v>
      </c>
      <c r="M57" s="12">
        <v>8.4</v>
      </c>
      <c r="N57" s="12">
        <v>30</v>
      </c>
      <c r="O57" s="12">
        <v>28.8</v>
      </c>
      <c r="P57" s="12">
        <v>8.3000000000000007</v>
      </c>
      <c r="Q57" s="12">
        <v>9.8000000000000007</v>
      </c>
      <c r="R57" s="12">
        <v>38.6</v>
      </c>
      <c r="S57" s="12">
        <v>28.1</v>
      </c>
      <c r="T57" s="12">
        <v>22.1</v>
      </c>
      <c r="U57" s="12">
        <v>29.5</v>
      </c>
      <c r="V57" s="12">
        <v>42.6</v>
      </c>
      <c r="W57" s="12">
        <v>41.7</v>
      </c>
      <c r="X57" s="12">
        <v>42</v>
      </c>
      <c r="Y57" s="12">
        <v>41.8</v>
      </c>
      <c r="Z57" s="12">
        <v>41.4</v>
      </c>
      <c r="AA57" s="12">
        <v>15.5</v>
      </c>
      <c r="AB57" s="12">
        <v>36.4</v>
      </c>
      <c r="AC57" s="12">
        <v>44.4</v>
      </c>
      <c r="AD57" s="12">
        <v>42.9</v>
      </c>
      <c r="AE57" s="12">
        <v>43.8</v>
      </c>
      <c r="AF57" s="12">
        <v>43.3</v>
      </c>
      <c r="AG57" s="12">
        <v>43.4</v>
      </c>
      <c r="AH57" s="12"/>
      <c r="AI57" s="10">
        <v>47919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419" priority="190" stopIfTrue="1" operator="greaterThan">
      <formula>300</formula>
    </cfRule>
    <cfRule type="cellIs" dxfId="3418" priority="191" stopIfTrue="1" operator="between">
      <formula>150</formula>
      <formula>250</formula>
    </cfRule>
    <cfRule type="cellIs" dxfId="3417" priority="192" stopIfTrue="1" operator="between">
      <formula>250</formula>
      <formula>300</formula>
    </cfRule>
  </conditionalFormatting>
  <conditionalFormatting sqref="B4">
    <cfRule type="cellIs" dxfId="3416" priority="94" stopIfTrue="1" operator="greaterThan">
      <formula>300</formula>
    </cfRule>
    <cfRule type="cellIs" dxfId="3415" priority="95" stopIfTrue="1" operator="between">
      <formula>150</formula>
      <formula>250</formula>
    </cfRule>
    <cfRule type="cellIs" dxfId="3414" priority="96" stopIfTrue="1" operator="between">
      <formula>250</formula>
      <formula>300</formula>
    </cfRule>
  </conditionalFormatting>
  <conditionalFormatting sqref="D4">
    <cfRule type="cellIs" dxfId="3413" priority="91" stopIfTrue="1" operator="greaterThan">
      <formula>300</formula>
    </cfRule>
    <cfRule type="cellIs" dxfId="3412" priority="92" stopIfTrue="1" operator="between">
      <formula>150</formula>
      <formula>250</formula>
    </cfRule>
    <cfRule type="cellIs" dxfId="3411" priority="93" stopIfTrue="1" operator="between">
      <formula>250</formula>
      <formula>300</formula>
    </cfRule>
  </conditionalFormatting>
  <conditionalFormatting sqref="E4">
    <cfRule type="cellIs" dxfId="3410" priority="88" stopIfTrue="1" operator="greaterThan">
      <formula>300</formula>
    </cfRule>
    <cfRule type="cellIs" dxfId="3409" priority="89" stopIfTrue="1" operator="between">
      <formula>150</formula>
      <formula>250</formula>
    </cfRule>
    <cfRule type="cellIs" dxfId="3408" priority="90" stopIfTrue="1" operator="between">
      <formula>250</formula>
      <formula>300</formula>
    </cfRule>
  </conditionalFormatting>
  <conditionalFormatting sqref="F4">
    <cfRule type="cellIs" dxfId="3407" priority="85" stopIfTrue="1" operator="greaterThan">
      <formula>300</formula>
    </cfRule>
    <cfRule type="cellIs" dxfId="3406" priority="86" stopIfTrue="1" operator="between">
      <formula>150</formula>
      <formula>250</formula>
    </cfRule>
    <cfRule type="cellIs" dxfId="3405" priority="87" stopIfTrue="1" operator="between">
      <formula>250</formula>
      <formula>300</formula>
    </cfRule>
  </conditionalFormatting>
  <conditionalFormatting sqref="G4">
    <cfRule type="cellIs" dxfId="3404" priority="82" stopIfTrue="1" operator="greaterThan">
      <formula>300</formula>
    </cfRule>
    <cfRule type="cellIs" dxfId="3403" priority="83" stopIfTrue="1" operator="between">
      <formula>150</formula>
      <formula>250</formula>
    </cfRule>
    <cfRule type="cellIs" dxfId="3402" priority="84" stopIfTrue="1" operator="between">
      <formula>250</formula>
      <formula>300</formula>
    </cfRule>
  </conditionalFormatting>
  <conditionalFormatting sqref="H4">
    <cfRule type="cellIs" dxfId="3401" priority="79" stopIfTrue="1" operator="greaterThan">
      <formula>300</formula>
    </cfRule>
    <cfRule type="cellIs" dxfId="3400" priority="80" stopIfTrue="1" operator="between">
      <formula>150</formula>
      <formula>250</formula>
    </cfRule>
    <cfRule type="cellIs" dxfId="3399" priority="81" stopIfTrue="1" operator="between">
      <formula>250</formula>
      <formula>300</formula>
    </cfRule>
  </conditionalFormatting>
  <conditionalFormatting sqref="I4">
    <cfRule type="cellIs" dxfId="3398" priority="76" stopIfTrue="1" operator="greaterThan">
      <formula>300</formula>
    </cfRule>
    <cfRule type="cellIs" dxfId="3397" priority="77" stopIfTrue="1" operator="between">
      <formula>150</formula>
      <formula>250</formula>
    </cfRule>
    <cfRule type="cellIs" dxfId="3396" priority="78" stopIfTrue="1" operator="between">
      <formula>250</formula>
      <formula>300</formula>
    </cfRule>
  </conditionalFormatting>
  <conditionalFormatting sqref="J4">
    <cfRule type="cellIs" dxfId="3395" priority="73" stopIfTrue="1" operator="greaterThan">
      <formula>300</formula>
    </cfRule>
    <cfRule type="cellIs" dxfId="3394" priority="74" stopIfTrue="1" operator="between">
      <formula>150</formula>
      <formula>250</formula>
    </cfRule>
    <cfRule type="cellIs" dxfId="3393" priority="75" stopIfTrue="1" operator="between">
      <formula>250</formula>
      <formula>300</formula>
    </cfRule>
  </conditionalFormatting>
  <conditionalFormatting sqref="K4">
    <cfRule type="cellIs" dxfId="3392" priority="70" stopIfTrue="1" operator="greaterThan">
      <formula>300</formula>
    </cfRule>
    <cfRule type="cellIs" dxfId="3391" priority="71" stopIfTrue="1" operator="between">
      <formula>150</formula>
      <formula>250</formula>
    </cfRule>
    <cfRule type="cellIs" dxfId="3390" priority="72" stopIfTrue="1" operator="between">
      <formula>250</formula>
      <formula>300</formula>
    </cfRule>
  </conditionalFormatting>
  <conditionalFormatting sqref="L4">
    <cfRule type="cellIs" dxfId="3389" priority="67" stopIfTrue="1" operator="greaterThan">
      <formula>300</formula>
    </cfRule>
    <cfRule type="cellIs" dxfId="3388" priority="68" stopIfTrue="1" operator="between">
      <formula>150</formula>
      <formula>250</formula>
    </cfRule>
    <cfRule type="cellIs" dxfId="3387" priority="69" stopIfTrue="1" operator="between">
      <formula>250</formula>
      <formula>300</formula>
    </cfRule>
  </conditionalFormatting>
  <conditionalFormatting sqref="M4">
    <cfRule type="cellIs" dxfId="3386" priority="64" stopIfTrue="1" operator="greaterThan">
      <formula>300</formula>
    </cfRule>
    <cfRule type="cellIs" dxfId="3385" priority="65" stopIfTrue="1" operator="between">
      <formula>150</formula>
      <formula>250</formula>
    </cfRule>
    <cfRule type="cellIs" dxfId="3384" priority="66" stopIfTrue="1" operator="between">
      <formula>250</formula>
      <formula>300</formula>
    </cfRule>
  </conditionalFormatting>
  <conditionalFormatting sqref="N4">
    <cfRule type="cellIs" dxfId="3383" priority="58" stopIfTrue="1" operator="greaterThan">
      <formula>300</formula>
    </cfRule>
    <cfRule type="cellIs" dxfId="3382" priority="59" stopIfTrue="1" operator="between">
      <formula>150</formula>
      <formula>250</formula>
    </cfRule>
    <cfRule type="cellIs" dxfId="3381" priority="60" stopIfTrue="1" operator="between">
      <formula>250</formula>
      <formula>300</formula>
    </cfRule>
  </conditionalFormatting>
  <conditionalFormatting sqref="O4">
    <cfRule type="cellIs" dxfId="3380" priority="55" stopIfTrue="1" operator="greaterThan">
      <formula>300</formula>
    </cfRule>
    <cfRule type="cellIs" dxfId="3379" priority="56" stopIfTrue="1" operator="between">
      <formula>150</formula>
      <formula>250</formula>
    </cfRule>
    <cfRule type="cellIs" dxfId="3378" priority="57" stopIfTrue="1" operator="between">
      <formula>250</formula>
      <formula>300</formula>
    </cfRule>
  </conditionalFormatting>
  <conditionalFormatting sqref="P4">
    <cfRule type="cellIs" dxfId="3377" priority="52" stopIfTrue="1" operator="greaterThan">
      <formula>300</formula>
    </cfRule>
    <cfRule type="cellIs" dxfId="3376" priority="53" stopIfTrue="1" operator="between">
      <formula>150</formula>
      <formula>250</formula>
    </cfRule>
    <cfRule type="cellIs" dxfId="3375" priority="54" stopIfTrue="1" operator="between">
      <formula>250</formula>
      <formula>300</formula>
    </cfRule>
  </conditionalFormatting>
  <conditionalFormatting sqref="Q4">
    <cfRule type="cellIs" dxfId="3374" priority="49" stopIfTrue="1" operator="greaterThan">
      <formula>300</formula>
    </cfRule>
    <cfRule type="cellIs" dxfId="3373" priority="50" stopIfTrue="1" operator="between">
      <formula>150</formula>
      <formula>250</formula>
    </cfRule>
    <cfRule type="cellIs" dxfId="3372" priority="51" stopIfTrue="1" operator="between">
      <formula>250</formula>
      <formula>300</formula>
    </cfRule>
  </conditionalFormatting>
  <conditionalFormatting sqref="R4">
    <cfRule type="cellIs" dxfId="3371" priority="46" stopIfTrue="1" operator="greaterThan">
      <formula>300</formula>
    </cfRule>
    <cfRule type="cellIs" dxfId="3370" priority="47" stopIfTrue="1" operator="between">
      <formula>150</formula>
      <formula>250</formula>
    </cfRule>
    <cfRule type="cellIs" dxfId="3369" priority="48" stopIfTrue="1" operator="between">
      <formula>250</formula>
      <formula>300</formula>
    </cfRule>
  </conditionalFormatting>
  <conditionalFormatting sqref="S4">
    <cfRule type="cellIs" dxfId="3368" priority="43" stopIfTrue="1" operator="greaterThan">
      <formula>300</formula>
    </cfRule>
    <cfRule type="cellIs" dxfId="3367" priority="44" stopIfTrue="1" operator="between">
      <formula>150</formula>
      <formula>250</formula>
    </cfRule>
    <cfRule type="cellIs" dxfId="3366" priority="45" stopIfTrue="1" operator="between">
      <formula>250</formula>
      <formula>300</formula>
    </cfRule>
  </conditionalFormatting>
  <conditionalFormatting sqref="T4">
    <cfRule type="cellIs" dxfId="3365" priority="40" stopIfTrue="1" operator="greaterThan">
      <formula>300</formula>
    </cfRule>
    <cfRule type="cellIs" dxfId="3364" priority="41" stopIfTrue="1" operator="between">
      <formula>150</formula>
      <formula>250</formula>
    </cfRule>
    <cfRule type="cellIs" dxfId="3363" priority="42" stopIfTrue="1" operator="between">
      <formula>250</formula>
      <formula>300</formula>
    </cfRule>
  </conditionalFormatting>
  <conditionalFormatting sqref="U4">
    <cfRule type="cellIs" dxfId="3362" priority="37" stopIfTrue="1" operator="greaterThan">
      <formula>300</formula>
    </cfRule>
    <cfRule type="cellIs" dxfId="3361" priority="38" stopIfTrue="1" operator="between">
      <formula>150</formula>
      <formula>250</formula>
    </cfRule>
    <cfRule type="cellIs" dxfId="3360" priority="39" stopIfTrue="1" operator="between">
      <formula>250</formula>
      <formula>300</formula>
    </cfRule>
  </conditionalFormatting>
  <conditionalFormatting sqref="V4">
    <cfRule type="cellIs" dxfId="3359" priority="34" stopIfTrue="1" operator="greaterThan">
      <formula>300</formula>
    </cfRule>
    <cfRule type="cellIs" dxfId="3358" priority="35" stopIfTrue="1" operator="between">
      <formula>150</formula>
      <formula>250</formula>
    </cfRule>
    <cfRule type="cellIs" dxfId="3357" priority="36" stopIfTrue="1" operator="between">
      <formula>250</formula>
      <formula>300</formula>
    </cfRule>
  </conditionalFormatting>
  <conditionalFormatting sqref="W4">
    <cfRule type="cellIs" dxfId="3356" priority="31" stopIfTrue="1" operator="greaterThan">
      <formula>300</formula>
    </cfRule>
    <cfRule type="cellIs" dxfId="3355" priority="32" stopIfTrue="1" operator="between">
      <formula>150</formula>
      <formula>250</formula>
    </cfRule>
    <cfRule type="cellIs" dxfId="3354" priority="33" stopIfTrue="1" operator="between">
      <formula>250</formula>
      <formula>300</formula>
    </cfRule>
  </conditionalFormatting>
  <conditionalFormatting sqref="X4">
    <cfRule type="cellIs" dxfId="3353" priority="28" stopIfTrue="1" operator="greaterThan">
      <formula>300</formula>
    </cfRule>
    <cfRule type="cellIs" dxfId="3352" priority="29" stopIfTrue="1" operator="between">
      <formula>150</formula>
      <formula>250</formula>
    </cfRule>
    <cfRule type="cellIs" dxfId="3351" priority="30" stopIfTrue="1" operator="between">
      <formula>250</formula>
      <formula>300</formula>
    </cfRule>
  </conditionalFormatting>
  <conditionalFormatting sqref="Y4">
    <cfRule type="cellIs" dxfId="3350" priority="25" stopIfTrue="1" operator="greaterThan">
      <formula>300</formula>
    </cfRule>
    <cfRule type="cellIs" dxfId="3349" priority="26" stopIfTrue="1" operator="between">
      <formula>150</formula>
      <formula>250</formula>
    </cfRule>
    <cfRule type="cellIs" dxfId="3348" priority="27" stopIfTrue="1" operator="between">
      <formula>250</formula>
      <formula>300</formula>
    </cfRule>
  </conditionalFormatting>
  <conditionalFormatting sqref="Z4">
    <cfRule type="cellIs" dxfId="3347" priority="22" stopIfTrue="1" operator="greaterThan">
      <formula>300</formula>
    </cfRule>
    <cfRule type="cellIs" dxfId="3346" priority="23" stopIfTrue="1" operator="between">
      <formula>150</formula>
      <formula>250</formula>
    </cfRule>
    <cfRule type="cellIs" dxfId="3345" priority="24" stopIfTrue="1" operator="between">
      <formula>250</formula>
      <formula>300</formula>
    </cfRule>
  </conditionalFormatting>
  <conditionalFormatting sqref="AA4">
    <cfRule type="cellIs" dxfId="3344" priority="19" stopIfTrue="1" operator="greaterThan">
      <formula>300</formula>
    </cfRule>
    <cfRule type="cellIs" dxfId="3343" priority="20" stopIfTrue="1" operator="between">
      <formula>150</formula>
      <formula>250</formula>
    </cfRule>
    <cfRule type="cellIs" dxfId="3342" priority="21" stopIfTrue="1" operator="between">
      <formula>250</formula>
      <formula>300</formula>
    </cfRule>
  </conditionalFormatting>
  <conditionalFormatting sqref="AB4">
    <cfRule type="cellIs" dxfId="3341" priority="16" stopIfTrue="1" operator="greaterThan">
      <formula>300</formula>
    </cfRule>
    <cfRule type="cellIs" dxfId="3340" priority="17" stopIfTrue="1" operator="between">
      <formula>150</formula>
      <formula>250</formula>
    </cfRule>
    <cfRule type="cellIs" dxfId="3339" priority="18" stopIfTrue="1" operator="between">
      <formula>250</formula>
      <formula>300</formula>
    </cfRule>
  </conditionalFormatting>
  <conditionalFormatting sqref="AC4">
    <cfRule type="cellIs" dxfId="3338" priority="13" stopIfTrue="1" operator="greaterThan">
      <formula>300</formula>
    </cfRule>
    <cfRule type="cellIs" dxfId="3337" priority="14" stopIfTrue="1" operator="between">
      <formula>150</formula>
      <formula>250</formula>
    </cfRule>
    <cfRule type="cellIs" dxfId="3336" priority="15" stopIfTrue="1" operator="between">
      <formula>250</formula>
      <formula>300</formula>
    </cfRule>
  </conditionalFormatting>
  <conditionalFormatting sqref="AD4">
    <cfRule type="cellIs" dxfId="3335" priority="10" stopIfTrue="1" operator="greaterThan">
      <formula>300</formula>
    </cfRule>
    <cfRule type="cellIs" dxfId="3334" priority="11" stopIfTrue="1" operator="between">
      <formula>150</formula>
      <formula>250</formula>
    </cfRule>
    <cfRule type="cellIs" dxfId="3333" priority="12" stopIfTrue="1" operator="between">
      <formula>250</formula>
      <formula>300</formula>
    </cfRule>
  </conditionalFormatting>
  <conditionalFormatting sqref="AE4">
    <cfRule type="cellIs" dxfId="3332" priority="7" stopIfTrue="1" operator="greaterThan">
      <formula>300</formula>
    </cfRule>
    <cfRule type="cellIs" dxfId="3331" priority="8" stopIfTrue="1" operator="between">
      <formula>150</formula>
      <formula>250</formula>
    </cfRule>
    <cfRule type="cellIs" dxfId="3330" priority="9" stopIfTrue="1" operator="between">
      <formula>250</formula>
      <formula>300</formula>
    </cfRule>
  </conditionalFormatting>
  <conditionalFormatting sqref="AF4">
    <cfRule type="cellIs" dxfId="3329" priority="4" stopIfTrue="1" operator="greaterThan">
      <formula>300</formula>
    </cfRule>
    <cfRule type="cellIs" dxfId="3328" priority="5" stopIfTrue="1" operator="between">
      <formula>150</formula>
      <formula>250</formula>
    </cfRule>
    <cfRule type="cellIs" dxfId="3327" priority="6" stopIfTrue="1" operator="between">
      <formula>250</formula>
      <formula>300</formula>
    </cfRule>
  </conditionalFormatting>
  <conditionalFormatting sqref="AG4">
    <cfRule type="cellIs" dxfId="3326" priority="1" stopIfTrue="1" operator="greaterThan">
      <formula>300</formula>
    </cfRule>
    <cfRule type="cellIs" dxfId="3325" priority="2" stopIfTrue="1" operator="between">
      <formula>150</formula>
      <formula>250</formula>
    </cfRule>
    <cfRule type="cellIs" dxfId="332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topLeftCell="A4" workbookViewId="0">
      <selection activeCell="AG7" sqref="AG7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41.7</v>
      </c>
      <c r="C3" s="12">
        <v>44.2</v>
      </c>
      <c r="D3" s="12">
        <v>43.7</v>
      </c>
      <c r="E3" s="12">
        <v>52.7</v>
      </c>
      <c r="F3" s="12">
        <v>0.7</v>
      </c>
      <c r="G3" s="12">
        <v>48.4</v>
      </c>
      <c r="H3" s="12">
        <v>51.2</v>
      </c>
      <c r="I3" s="12">
        <v>11.7</v>
      </c>
      <c r="J3" s="12">
        <v>52.9</v>
      </c>
      <c r="K3" s="12">
        <v>50.8</v>
      </c>
      <c r="L3" s="12">
        <v>52.1</v>
      </c>
      <c r="M3" s="12">
        <v>51.3</v>
      </c>
      <c r="N3" s="12">
        <v>52.4</v>
      </c>
      <c r="O3" s="12">
        <v>51.2</v>
      </c>
      <c r="P3" s="12">
        <v>34.299999999999997</v>
      </c>
      <c r="Q3" s="12">
        <v>44.8</v>
      </c>
      <c r="R3" s="12">
        <v>44.4</v>
      </c>
      <c r="S3" s="12">
        <v>53</v>
      </c>
      <c r="T3" s="12">
        <v>44.5</v>
      </c>
      <c r="U3" s="12">
        <v>52.2</v>
      </c>
      <c r="V3" s="12">
        <v>43.6</v>
      </c>
      <c r="W3" s="12">
        <v>49.2</v>
      </c>
      <c r="X3" s="12">
        <v>45.2</v>
      </c>
      <c r="Y3" s="12">
        <v>51.3</v>
      </c>
      <c r="Z3" s="12">
        <v>51.5</v>
      </c>
      <c r="AA3" s="12">
        <v>51.6</v>
      </c>
      <c r="AB3" s="12">
        <v>48.6</v>
      </c>
      <c r="AC3" s="12">
        <v>53</v>
      </c>
      <c r="AD3" s="12">
        <v>53</v>
      </c>
      <c r="AE3" s="12">
        <v>53</v>
      </c>
      <c r="AF3" s="12">
        <v>53</v>
      </c>
      <c r="AG3" s="12"/>
      <c r="AH3" s="12"/>
      <c r="AI3" s="12"/>
    </row>
    <row r="4" spans="1:40" s="6" customFormat="1" x14ac:dyDescent="0.25">
      <c r="A4" s="13" t="s">
        <v>4</v>
      </c>
      <c r="B4" s="28">
        <v>281.2</v>
      </c>
      <c r="C4" s="28">
        <f t="shared" ref="C4:D4" si="0">SUM(C54:C57)</f>
        <v>247</v>
      </c>
      <c r="D4" s="28">
        <f t="shared" si="0"/>
        <v>230.7</v>
      </c>
      <c r="E4" s="28">
        <f t="shared" ref="E4:G4" si="1">SUM(E54:E57)</f>
        <v>134.1</v>
      </c>
      <c r="F4" s="28">
        <f t="shared" si="1"/>
        <v>4.4000000000000004</v>
      </c>
      <c r="G4" s="28">
        <f t="shared" si="1"/>
        <v>110.7</v>
      </c>
      <c r="H4" s="28">
        <f t="shared" ref="H4:I4" si="2">SUM(H54:H57)</f>
        <v>274.7</v>
      </c>
      <c r="I4" s="28">
        <f t="shared" si="2"/>
        <v>53.699999999999996</v>
      </c>
      <c r="J4" s="28">
        <f t="shared" ref="J4:K4" si="3">SUM(J54:J57)</f>
        <v>190.79999999999998</v>
      </c>
      <c r="K4" s="28">
        <f t="shared" si="3"/>
        <v>107.6</v>
      </c>
      <c r="L4" s="28">
        <f t="shared" ref="L4:M4" si="4">SUM(L54:L57)</f>
        <v>211.89999999999998</v>
      </c>
      <c r="M4" s="28">
        <f t="shared" si="4"/>
        <v>182.89999999999998</v>
      </c>
      <c r="N4" s="28">
        <f t="shared" ref="N4:O4" si="5">SUM(N54:N57)</f>
        <v>197.3</v>
      </c>
      <c r="O4" s="28">
        <f t="shared" si="5"/>
        <v>196.29999999999998</v>
      </c>
      <c r="P4" s="28">
        <f t="shared" ref="P4:Q4" si="6">SUM(P54:P57)</f>
        <v>142</v>
      </c>
      <c r="Q4" s="28">
        <f t="shared" si="6"/>
        <v>324.89999999999998</v>
      </c>
      <c r="R4" s="28">
        <f t="shared" ref="R4:S4" si="7">SUM(R54:R57)</f>
        <v>192.79999999999998</v>
      </c>
      <c r="S4" s="28">
        <f t="shared" si="7"/>
        <v>284.89999999999998</v>
      </c>
      <c r="T4" s="28">
        <f t="shared" ref="T4:U4" si="8">SUM(T54:T57)</f>
        <v>299.5</v>
      </c>
      <c r="U4" s="28">
        <f t="shared" si="8"/>
        <v>237.5</v>
      </c>
      <c r="V4" s="28">
        <f t="shared" ref="V4:W4" si="9">SUM(V54:V57)</f>
        <v>325.09999999999997</v>
      </c>
      <c r="W4" s="28">
        <f t="shared" si="9"/>
        <v>236.60000000000002</v>
      </c>
      <c r="X4" s="28">
        <f t="shared" ref="X4:Y4" si="10">SUM(X54:X57)</f>
        <v>299.3</v>
      </c>
      <c r="Y4" s="28">
        <f t="shared" si="10"/>
        <v>268.5</v>
      </c>
      <c r="Z4" s="28">
        <f t="shared" ref="Z4:AA4" si="11">SUM(Z54:Z57)</f>
        <v>196.4</v>
      </c>
      <c r="AA4" s="28">
        <f t="shared" si="11"/>
        <v>259</v>
      </c>
      <c r="AB4" s="28">
        <f t="shared" ref="AB4:AC4" si="12">SUM(AB54:AB57)</f>
        <v>171.2</v>
      </c>
      <c r="AC4" s="28">
        <f t="shared" si="12"/>
        <v>190.7</v>
      </c>
      <c r="AD4" s="28">
        <f t="shared" ref="AD4:AE4" si="13">SUM(AD54:AD57)</f>
        <v>184.6</v>
      </c>
      <c r="AE4" s="28">
        <f t="shared" si="13"/>
        <v>251.7</v>
      </c>
      <c r="AF4" s="28">
        <f t="shared" ref="AF4" si="14">SUM(AF54:AF57)</f>
        <v>223.10000000000002</v>
      </c>
      <c r="AG4" s="28"/>
      <c r="AI4" s="9">
        <f>SUM(C4:AG4)</f>
        <v>6229.9000000000005</v>
      </c>
      <c r="AJ4" s="14">
        <f>AVERAGE(C4:AG4)</f>
        <v>207.66333333333336</v>
      </c>
      <c r="AK4" s="15"/>
    </row>
    <row r="5" spans="1:40" x14ac:dyDescent="0.25">
      <c r="A5" s="11" t="s">
        <v>29</v>
      </c>
      <c r="B5" s="10">
        <v>334623</v>
      </c>
      <c r="C5" s="10">
        <f t="shared" ref="C5:D5" si="15">$B53+C6</f>
        <v>334871</v>
      </c>
      <c r="D5" s="10">
        <f t="shared" si="15"/>
        <v>335103</v>
      </c>
      <c r="E5" s="10">
        <f t="shared" ref="E5:G5" si="16">$B53+E6</f>
        <v>335236</v>
      </c>
      <c r="F5" s="10">
        <f t="shared" si="16"/>
        <v>335241</v>
      </c>
      <c r="G5" s="10">
        <f t="shared" si="16"/>
        <v>335352</v>
      </c>
      <c r="H5" s="10">
        <f t="shared" ref="H5:I5" si="17">$B53+H6</f>
        <v>335626</v>
      </c>
      <c r="I5" s="10">
        <f t="shared" si="17"/>
        <v>335680</v>
      </c>
      <c r="J5" s="10">
        <f t="shared" ref="J5:K5" si="18">$B53+J6</f>
        <v>335871</v>
      </c>
      <c r="K5" s="10">
        <f t="shared" si="18"/>
        <v>335980</v>
      </c>
      <c r="L5" s="10">
        <f t="shared" ref="L5:M5" si="19">$B53+L6</f>
        <v>336191</v>
      </c>
      <c r="M5" s="10">
        <f t="shared" si="19"/>
        <v>336374</v>
      </c>
      <c r="N5" s="10">
        <f t="shared" ref="N5:O5" si="20">$B53+N6</f>
        <v>336572</v>
      </c>
      <c r="O5" s="10">
        <f t="shared" si="20"/>
        <v>336769</v>
      </c>
      <c r="P5" s="10">
        <f t="shared" ref="P5:Q5" si="21">$B53+P6</f>
        <v>336910</v>
      </c>
      <c r="Q5" s="10">
        <f t="shared" si="21"/>
        <v>337236</v>
      </c>
      <c r="R5" s="10">
        <f t="shared" ref="R5:S5" si="22">$B53+R6</f>
        <v>337429</v>
      </c>
      <c r="S5" s="10">
        <f t="shared" si="22"/>
        <v>337714</v>
      </c>
      <c r="T5" s="10">
        <f t="shared" ref="T5:U5" si="23">$B53+T6</f>
        <v>338014</v>
      </c>
      <c r="U5" s="10">
        <f t="shared" si="23"/>
        <v>338252</v>
      </c>
      <c r="V5" s="10">
        <f t="shared" ref="V5:W5" si="24">$B53+V6</f>
        <v>338577</v>
      </c>
      <c r="W5" s="10">
        <f t="shared" si="24"/>
        <v>338813</v>
      </c>
      <c r="X5" s="10">
        <f t="shared" ref="X5:Y5" si="25">$B53+X6</f>
        <v>339112</v>
      </c>
      <c r="Y5" s="10">
        <f t="shared" si="25"/>
        <v>339382</v>
      </c>
      <c r="Z5" s="10">
        <f t="shared" ref="Z5:AA5" si="26">$B53+Z6</f>
        <v>339578</v>
      </c>
      <c r="AA5" s="10">
        <f t="shared" si="26"/>
        <v>339837</v>
      </c>
      <c r="AB5" s="10">
        <f t="shared" ref="AB5:AC5" si="27">$B53+AB6</f>
        <v>340008</v>
      </c>
      <c r="AC5" s="10">
        <f t="shared" si="27"/>
        <v>340199</v>
      </c>
      <c r="AD5" s="10">
        <f t="shared" ref="AD5:AE5" si="28">$B53+AD6</f>
        <v>340384</v>
      </c>
      <c r="AE5" s="10">
        <f t="shared" si="28"/>
        <v>340636</v>
      </c>
      <c r="AF5" s="10">
        <f t="shared" ref="AF5" si="29">$B53+AF6</f>
        <v>340859</v>
      </c>
      <c r="AG5" s="10"/>
      <c r="AI5" s="10">
        <f>MAX(C5:AG5)-B5</f>
        <v>6236</v>
      </c>
    </row>
    <row r="6" spans="1:40" s="19" customFormat="1" x14ac:dyDescent="0.25">
      <c r="B6" s="24">
        <v>292948</v>
      </c>
      <c r="C6" s="24">
        <v>293196</v>
      </c>
      <c r="D6" s="24">
        <v>293428</v>
      </c>
      <c r="E6" s="10">
        <v>293561</v>
      </c>
      <c r="F6" s="24">
        <v>293566</v>
      </c>
      <c r="G6" s="24">
        <v>293677</v>
      </c>
      <c r="H6" s="24">
        <v>293951</v>
      </c>
      <c r="I6" s="24">
        <v>294005</v>
      </c>
      <c r="J6" s="24">
        <v>294196</v>
      </c>
      <c r="K6" s="24">
        <v>294305</v>
      </c>
      <c r="L6" s="24">
        <v>294516</v>
      </c>
      <c r="M6" s="24">
        <v>294699</v>
      </c>
      <c r="N6" s="24">
        <v>294897</v>
      </c>
      <c r="O6" s="24">
        <v>295094</v>
      </c>
      <c r="P6" s="24">
        <v>295235</v>
      </c>
      <c r="Q6" s="24">
        <v>295561</v>
      </c>
      <c r="R6" s="24">
        <v>295754</v>
      </c>
      <c r="S6" s="24">
        <v>296039</v>
      </c>
      <c r="T6" s="24">
        <v>296339</v>
      </c>
      <c r="U6" s="24">
        <v>296577</v>
      </c>
      <c r="V6" s="24">
        <v>296902</v>
      </c>
      <c r="W6" s="24">
        <v>297138</v>
      </c>
      <c r="X6" s="24">
        <v>297437</v>
      </c>
      <c r="Y6" s="24">
        <v>297707</v>
      </c>
      <c r="Z6" s="24">
        <v>297903</v>
      </c>
      <c r="AA6" s="24">
        <v>298162</v>
      </c>
      <c r="AB6" s="24">
        <v>298333</v>
      </c>
      <c r="AC6" s="24">
        <v>298524</v>
      </c>
      <c r="AD6" s="24">
        <v>298709</v>
      </c>
      <c r="AE6" s="24">
        <v>298961</v>
      </c>
      <c r="AF6" s="24">
        <v>299184</v>
      </c>
      <c r="AG6" s="24"/>
      <c r="AI6" s="10"/>
      <c r="AJ6" s="20"/>
    </row>
    <row r="7" spans="1:40" x14ac:dyDescent="0.25">
      <c r="A7" s="11" t="s">
        <v>27</v>
      </c>
      <c r="B7" s="10">
        <v>286704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291998</v>
      </c>
      <c r="AI7" s="10">
        <f>MAX(C7:AG7)-B7</f>
        <v>5294</v>
      </c>
      <c r="AJ7" s="16"/>
    </row>
    <row r="8" spans="1:40" x14ac:dyDescent="0.25">
      <c r="A8" s="18" t="s">
        <v>37</v>
      </c>
      <c r="B8" s="10">
        <v>47919</v>
      </c>
      <c r="F8" s="10"/>
      <c r="G8" s="10"/>
      <c r="H8" s="10"/>
      <c r="I8" s="10"/>
      <c r="N8" s="10"/>
      <c r="O8" s="10"/>
      <c r="T8" s="10"/>
      <c r="Z8" s="10"/>
      <c r="AC8" s="10"/>
      <c r="AD8" s="10"/>
      <c r="AE8" s="10"/>
      <c r="AF8" s="10"/>
      <c r="AG8" s="10">
        <f>AI57</f>
        <v>48861</v>
      </c>
      <c r="AI8" s="10">
        <f>MAX(C8:AG8)-B8</f>
        <v>942</v>
      </c>
    </row>
    <row r="9" spans="1:40" x14ac:dyDescent="0.25">
      <c r="AI9" s="10">
        <f>SUM(AI7:AI8)</f>
        <v>6236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82.4</v>
      </c>
      <c r="C54" s="12">
        <v>70.2</v>
      </c>
      <c r="D54" s="12">
        <v>64.3</v>
      </c>
      <c r="E54" s="12">
        <v>37.700000000000003</v>
      </c>
      <c r="F54" s="12">
        <v>1.3</v>
      </c>
      <c r="G54" s="12">
        <v>34.299999999999997</v>
      </c>
      <c r="H54" s="12">
        <v>82</v>
      </c>
      <c r="I54" s="12">
        <v>15.6</v>
      </c>
      <c r="J54" s="12">
        <v>56.5</v>
      </c>
      <c r="K54" s="12">
        <v>32.299999999999997</v>
      </c>
      <c r="L54" s="12">
        <v>59.8</v>
      </c>
      <c r="M54" s="12">
        <v>53.5</v>
      </c>
      <c r="N54" s="12">
        <v>56.2</v>
      </c>
      <c r="O54" s="12">
        <v>56.5</v>
      </c>
      <c r="P54" s="12">
        <v>41.6</v>
      </c>
      <c r="Q54" s="12">
        <v>95.5</v>
      </c>
      <c r="R54" s="12">
        <v>54.2</v>
      </c>
      <c r="S54" s="12">
        <v>83.7</v>
      </c>
      <c r="T54" s="12">
        <v>85.6</v>
      </c>
      <c r="U54" s="12">
        <v>66</v>
      </c>
      <c r="V54" s="12">
        <v>95.3</v>
      </c>
      <c r="W54" s="12">
        <v>67.400000000000006</v>
      </c>
      <c r="X54" s="12">
        <v>86.1</v>
      </c>
      <c r="Y54" s="12">
        <v>79.7</v>
      </c>
      <c r="Z54" s="12">
        <v>56.9</v>
      </c>
      <c r="AA54" s="12">
        <v>75.2</v>
      </c>
      <c r="AB54" s="12">
        <v>50.8</v>
      </c>
      <c r="AC54" s="12">
        <v>55.4</v>
      </c>
      <c r="AD54" s="12">
        <v>54</v>
      </c>
      <c r="AE54" s="12">
        <v>70.900000000000006</v>
      </c>
      <c r="AF54" s="12">
        <v>65.8</v>
      </c>
      <c r="AG54" s="12"/>
      <c r="AH54" s="12"/>
      <c r="AI54" s="10">
        <v>58540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80.599999999999994</v>
      </c>
      <c r="C55" s="12">
        <v>69.5</v>
      </c>
      <c r="D55" s="12">
        <v>64.400000000000006</v>
      </c>
      <c r="E55" s="12">
        <v>37.4</v>
      </c>
      <c r="F55" s="12">
        <v>1.3</v>
      </c>
      <c r="G55" s="12">
        <v>32.6</v>
      </c>
      <c r="H55" s="12">
        <v>80.099999999999994</v>
      </c>
      <c r="I55" s="12">
        <v>15.3</v>
      </c>
      <c r="J55" s="12">
        <v>56.1</v>
      </c>
      <c r="K55" s="12">
        <v>32.200000000000003</v>
      </c>
      <c r="L55" s="12">
        <v>59.4</v>
      </c>
      <c r="M55" s="12">
        <v>53.3</v>
      </c>
      <c r="N55" s="12">
        <v>55.7</v>
      </c>
      <c r="O55" s="12">
        <v>56</v>
      </c>
      <c r="P55" s="12">
        <v>40.799999999999997</v>
      </c>
      <c r="Q55" s="12">
        <v>93.8</v>
      </c>
      <c r="R55" s="12">
        <v>53.8</v>
      </c>
      <c r="S55" s="12">
        <v>82.1</v>
      </c>
      <c r="T55" s="12">
        <v>85.5</v>
      </c>
      <c r="U55" s="12">
        <v>65.8</v>
      </c>
      <c r="V55" s="12">
        <v>93.6</v>
      </c>
      <c r="W55" s="12">
        <v>66.7</v>
      </c>
      <c r="X55" s="12">
        <v>85.9</v>
      </c>
      <c r="Y55" s="12">
        <v>79.400000000000006</v>
      </c>
      <c r="Z55" s="12">
        <v>53.9</v>
      </c>
      <c r="AA55" s="12">
        <v>73.2</v>
      </c>
      <c r="AB55" s="12">
        <v>50</v>
      </c>
      <c r="AC55" s="12">
        <v>54.8</v>
      </c>
      <c r="AD55" s="12">
        <v>53.1</v>
      </c>
      <c r="AE55" s="12">
        <v>70.900000000000006</v>
      </c>
      <c r="AF55" s="12">
        <v>65</v>
      </c>
      <c r="AG55" s="12"/>
      <c r="AH55" s="12"/>
      <c r="AI55" s="10">
        <v>98548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74.8</v>
      </c>
      <c r="C56" s="12">
        <v>66.8</v>
      </c>
      <c r="D56" s="12">
        <v>63.4</v>
      </c>
      <c r="E56" s="12">
        <v>37.1</v>
      </c>
      <c r="F56" s="12">
        <v>1.3</v>
      </c>
      <c r="G56" s="12">
        <v>28.1</v>
      </c>
      <c r="H56" s="12">
        <v>74</v>
      </c>
      <c r="I56" s="12">
        <v>15</v>
      </c>
      <c r="J56" s="12">
        <v>54.5</v>
      </c>
      <c r="K56" s="12">
        <v>29.6</v>
      </c>
      <c r="L56" s="12">
        <v>58.1</v>
      </c>
      <c r="M56" s="12">
        <v>50.9</v>
      </c>
      <c r="N56" s="12">
        <v>54.2</v>
      </c>
      <c r="O56" s="12">
        <v>54.7</v>
      </c>
      <c r="P56" s="12">
        <v>39.299999999999997</v>
      </c>
      <c r="Q56" s="12">
        <v>86.6</v>
      </c>
      <c r="R56" s="12">
        <v>53.1</v>
      </c>
      <c r="S56" s="12">
        <v>76.599999999999994</v>
      </c>
      <c r="T56" s="12">
        <v>81</v>
      </c>
      <c r="U56" s="12">
        <v>65.099999999999994</v>
      </c>
      <c r="V56" s="12">
        <v>86.8</v>
      </c>
      <c r="W56" s="12">
        <v>65.599999999999994</v>
      </c>
      <c r="X56" s="12">
        <v>81.900000000000006</v>
      </c>
      <c r="Y56" s="12">
        <v>74.2</v>
      </c>
      <c r="Z56" s="12">
        <v>53</v>
      </c>
      <c r="AA56" s="12">
        <v>68.2</v>
      </c>
      <c r="AB56" s="12">
        <v>47.8</v>
      </c>
      <c r="AC56" s="12">
        <v>53.5</v>
      </c>
      <c r="AD56" s="12">
        <v>51.4</v>
      </c>
      <c r="AE56" s="12">
        <v>70.7</v>
      </c>
      <c r="AF56" s="12">
        <v>60.8</v>
      </c>
      <c r="AG56" s="12"/>
      <c r="AH56" s="12"/>
      <c r="AI56" s="10">
        <v>93235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43.4</v>
      </c>
      <c r="C57" s="12">
        <v>40.5</v>
      </c>
      <c r="D57" s="12">
        <v>38.6</v>
      </c>
      <c r="E57" s="12">
        <v>21.9</v>
      </c>
      <c r="F57" s="12">
        <v>0.5</v>
      </c>
      <c r="G57" s="12">
        <v>15.7</v>
      </c>
      <c r="H57" s="12">
        <v>38.6</v>
      </c>
      <c r="I57" s="12">
        <v>7.8</v>
      </c>
      <c r="J57" s="12">
        <v>23.7</v>
      </c>
      <c r="K57" s="12">
        <v>13.5</v>
      </c>
      <c r="L57" s="12">
        <v>34.6</v>
      </c>
      <c r="M57" s="12">
        <v>25.2</v>
      </c>
      <c r="N57" s="12">
        <v>31.2</v>
      </c>
      <c r="O57" s="12">
        <v>29.1</v>
      </c>
      <c r="P57" s="12">
        <v>20.3</v>
      </c>
      <c r="Q57" s="12">
        <v>49</v>
      </c>
      <c r="R57" s="12">
        <v>31.7</v>
      </c>
      <c r="S57" s="12">
        <v>42.5</v>
      </c>
      <c r="T57" s="12">
        <v>47.4</v>
      </c>
      <c r="U57" s="12">
        <v>40.6</v>
      </c>
      <c r="V57" s="12">
        <v>49.4</v>
      </c>
      <c r="W57" s="12">
        <v>36.9</v>
      </c>
      <c r="X57" s="12">
        <v>45.4</v>
      </c>
      <c r="Y57" s="12">
        <v>35.200000000000003</v>
      </c>
      <c r="Z57" s="12">
        <v>32.6</v>
      </c>
      <c r="AA57" s="12">
        <v>42.4</v>
      </c>
      <c r="AB57" s="12">
        <v>22.6</v>
      </c>
      <c r="AC57" s="12">
        <v>27</v>
      </c>
      <c r="AD57" s="12">
        <v>26.1</v>
      </c>
      <c r="AE57" s="12">
        <v>39.200000000000003</v>
      </c>
      <c r="AF57" s="12">
        <v>31.5</v>
      </c>
      <c r="AG57" s="12"/>
      <c r="AH57" s="12"/>
      <c r="AI57" s="10">
        <v>48861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323" priority="184" stopIfTrue="1" operator="greaterThan">
      <formula>300</formula>
    </cfRule>
    <cfRule type="cellIs" dxfId="3322" priority="185" stopIfTrue="1" operator="between">
      <formula>150</formula>
      <formula>250</formula>
    </cfRule>
    <cfRule type="cellIs" dxfId="3321" priority="186" stopIfTrue="1" operator="between">
      <formula>250</formula>
      <formula>300</formula>
    </cfRule>
  </conditionalFormatting>
  <conditionalFormatting sqref="AG4">
    <cfRule type="cellIs" dxfId="3320" priority="91" stopIfTrue="1" operator="greaterThan">
      <formula>300</formula>
    </cfRule>
    <cfRule type="cellIs" dxfId="3319" priority="92" stopIfTrue="1" operator="between">
      <formula>150</formula>
      <formula>250</formula>
    </cfRule>
    <cfRule type="cellIs" dxfId="3318" priority="93" stopIfTrue="1" operator="between">
      <formula>250</formula>
      <formula>300</formula>
    </cfRule>
  </conditionalFormatting>
  <conditionalFormatting sqref="B4">
    <cfRule type="cellIs" dxfId="3317" priority="88" stopIfTrue="1" operator="greaterThan">
      <formula>300</formula>
    </cfRule>
    <cfRule type="cellIs" dxfId="3316" priority="89" stopIfTrue="1" operator="between">
      <formula>150</formula>
      <formula>250</formula>
    </cfRule>
    <cfRule type="cellIs" dxfId="3315" priority="90" stopIfTrue="1" operator="between">
      <formula>250</formula>
      <formula>300</formula>
    </cfRule>
  </conditionalFormatting>
  <conditionalFormatting sqref="D4">
    <cfRule type="cellIs" dxfId="3314" priority="85" stopIfTrue="1" operator="greaterThan">
      <formula>300</formula>
    </cfRule>
    <cfRule type="cellIs" dxfId="3313" priority="86" stopIfTrue="1" operator="between">
      <formula>150</formula>
      <formula>250</formula>
    </cfRule>
    <cfRule type="cellIs" dxfId="3312" priority="87" stopIfTrue="1" operator="between">
      <formula>250</formula>
      <formula>300</formula>
    </cfRule>
  </conditionalFormatting>
  <conditionalFormatting sqref="E4">
    <cfRule type="cellIs" dxfId="3311" priority="82" stopIfTrue="1" operator="greaterThan">
      <formula>300</formula>
    </cfRule>
    <cfRule type="cellIs" dxfId="3310" priority="83" stopIfTrue="1" operator="between">
      <formula>150</formula>
      <formula>250</formula>
    </cfRule>
    <cfRule type="cellIs" dxfId="3309" priority="84" stopIfTrue="1" operator="between">
      <formula>250</formula>
      <formula>300</formula>
    </cfRule>
  </conditionalFormatting>
  <conditionalFormatting sqref="F4">
    <cfRule type="cellIs" dxfId="3308" priority="79" stopIfTrue="1" operator="greaterThan">
      <formula>300</formula>
    </cfRule>
    <cfRule type="cellIs" dxfId="3307" priority="80" stopIfTrue="1" operator="between">
      <formula>150</formula>
      <formula>250</formula>
    </cfRule>
    <cfRule type="cellIs" dxfId="3306" priority="81" stopIfTrue="1" operator="between">
      <formula>250</formula>
      <formula>300</formula>
    </cfRule>
  </conditionalFormatting>
  <conditionalFormatting sqref="G4">
    <cfRule type="cellIs" dxfId="3305" priority="76" stopIfTrue="1" operator="greaterThan">
      <formula>300</formula>
    </cfRule>
    <cfRule type="cellIs" dxfId="3304" priority="77" stopIfTrue="1" operator="between">
      <formula>150</formula>
      <formula>250</formula>
    </cfRule>
    <cfRule type="cellIs" dxfId="3303" priority="78" stopIfTrue="1" operator="between">
      <formula>250</formula>
      <formula>300</formula>
    </cfRule>
  </conditionalFormatting>
  <conditionalFormatting sqref="H4">
    <cfRule type="cellIs" dxfId="3302" priority="73" stopIfTrue="1" operator="greaterThan">
      <formula>300</formula>
    </cfRule>
    <cfRule type="cellIs" dxfId="3301" priority="74" stopIfTrue="1" operator="between">
      <formula>150</formula>
      <formula>250</formula>
    </cfRule>
    <cfRule type="cellIs" dxfId="3300" priority="75" stopIfTrue="1" operator="between">
      <formula>250</formula>
      <formula>300</formula>
    </cfRule>
  </conditionalFormatting>
  <conditionalFormatting sqref="I4">
    <cfRule type="cellIs" dxfId="3299" priority="70" stopIfTrue="1" operator="greaterThan">
      <formula>300</formula>
    </cfRule>
    <cfRule type="cellIs" dxfId="3298" priority="71" stopIfTrue="1" operator="between">
      <formula>150</formula>
      <formula>250</formula>
    </cfRule>
    <cfRule type="cellIs" dxfId="3297" priority="72" stopIfTrue="1" operator="between">
      <formula>250</formula>
      <formula>300</formula>
    </cfRule>
  </conditionalFormatting>
  <conditionalFormatting sqref="J4">
    <cfRule type="cellIs" dxfId="3296" priority="67" stopIfTrue="1" operator="greaterThan">
      <formula>300</formula>
    </cfRule>
    <cfRule type="cellIs" dxfId="3295" priority="68" stopIfTrue="1" operator="between">
      <formula>150</formula>
      <formula>250</formula>
    </cfRule>
    <cfRule type="cellIs" dxfId="3294" priority="69" stopIfTrue="1" operator="between">
      <formula>250</formula>
      <formula>300</formula>
    </cfRule>
  </conditionalFormatting>
  <conditionalFormatting sqref="K4">
    <cfRule type="cellIs" dxfId="3293" priority="64" stopIfTrue="1" operator="greaterThan">
      <formula>300</formula>
    </cfRule>
    <cfRule type="cellIs" dxfId="3292" priority="65" stopIfTrue="1" operator="between">
      <formula>150</formula>
      <formula>250</formula>
    </cfRule>
    <cfRule type="cellIs" dxfId="3291" priority="66" stopIfTrue="1" operator="between">
      <formula>250</formula>
      <formula>300</formula>
    </cfRule>
  </conditionalFormatting>
  <conditionalFormatting sqref="L4">
    <cfRule type="cellIs" dxfId="3290" priority="61" stopIfTrue="1" operator="greaterThan">
      <formula>300</formula>
    </cfRule>
    <cfRule type="cellIs" dxfId="3289" priority="62" stopIfTrue="1" operator="between">
      <formula>150</formula>
      <formula>250</formula>
    </cfRule>
    <cfRule type="cellIs" dxfId="3288" priority="63" stopIfTrue="1" operator="between">
      <formula>250</formula>
      <formula>300</formula>
    </cfRule>
  </conditionalFormatting>
  <conditionalFormatting sqref="M4">
    <cfRule type="cellIs" dxfId="3287" priority="58" stopIfTrue="1" operator="greaterThan">
      <formula>300</formula>
    </cfRule>
    <cfRule type="cellIs" dxfId="3286" priority="59" stopIfTrue="1" operator="between">
      <formula>150</formula>
      <formula>250</formula>
    </cfRule>
    <cfRule type="cellIs" dxfId="3285" priority="60" stopIfTrue="1" operator="between">
      <formula>250</formula>
      <formula>300</formula>
    </cfRule>
  </conditionalFormatting>
  <conditionalFormatting sqref="N4">
    <cfRule type="cellIs" dxfId="3284" priority="55" stopIfTrue="1" operator="greaterThan">
      <formula>300</formula>
    </cfRule>
    <cfRule type="cellIs" dxfId="3283" priority="56" stopIfTrue="1" operator="between">
      <formula>150</formula>
      <formula>250</formula>
    </cfRule>
    <cfRule type="cellIs" dxfId="3282" priority="57" stopIfTrue="1" operator="between">
      <formula>250</formula>
      <formula>300</formula>
    </cfRule>
  </conditionalFormatting>
  <conditionalFormatting sqref="O4">
    <cfRule type="cellIs" dxfId="3281" priority="52" stopIfTrue="1" operator="greaterThan">
      <formula>300</formula>
    </cfRule>
    <cfRule type="cellIs" dxfId="3280" priority="53" stopIfTrue="1" operator="between">
      <formula>150</formula>
      <formula>250</formula>
    </cfRule>
    <cfRule type="cellIs" dxfId="3279" priority="54" stopIfTrue="1" operator="between">
      <formula>250</formula>
      <formula>300</formula>
    </cfRule>
  </conditionalFormatting>
  <conditionalFormatting sqref="P4">
    <cfRule type="cellIs" dxfId="3278" priority="49" stopIfTrue="1" operator="greaterThan">
      <formula>300</formula>
    </cfRule>
    <cfRule type="cellIs" dxfId="3277" priority="50" stopIfTrue="1" operator="between">
      <formula>150</formula>
      <formula>250</formula>
    </cfRule>
    <cfRule type="cellIs" dxfId="3276" priority="51" stopIfTrue="1" operator="between">
      <formula>250</formula>
      <formula>300</formula>
    </cfRule>
  </conditionalFormatting>
  <conditionalFormatting sqref="Q4">
    <cfRule type="cellIs" dxfId="3275" priority="46" stopIfTrue="1" operator="greaterThan">
      <formula>300</formula>
    </cfRule>
    <cfRule type="cellIs" dxfId="3274" priority="47" stopIfTrue="1" operator="between">
      <formula>150</formula>
      <formula>250</formula>
    </cfRule>
    <cfRule type="cellIs" dxfId="3273" priority="48" stopIfTrue="1" operator="between">
      <formula>250</formula>
      <formula>300</formula>
    </cfRule>
  </conditionalFormatting>
  <conditionalFormatting sqref="R4">
    <cfRule type="cellIs" dxfId="3272" priority="43" stopIfTrue="1" operator="greaterThan">
      <formula>300</formula>
    </cfRule>
    <cfRule type="cellIs" dxfId="3271" priority="44" stopIfTrue="1" operator="between">
      <formula>150</formula>
      <formula>250</formula>
    </cfRule>
    <cfRule type="cellIs" dxfId="3270" priority="45" stopIfTrue="1" operator="between">
      <formula>250</formula>
      <formula>300</formula>
    </cfRule>
  </conditionalFormatting>
  <conditionalFormatting sqref="S4">
    <cfRule type="cellIs" dxfId="3269" priority="40" stopIfTrue="1" operator="greaterThan">
      <formula>300</formula>
    </cfRule>
    <cfRule type="cellIs" dxfId="3268" priority="41" stopIfTrue="1" operator="between">
      <formula>150</formula>
      <formula>250</formula>
    </cfRule>
    <cfRule type="cellIs" dxfId="3267" priority="42" stopIfTrue="1" operator="between">
      <formula>250</formula>
      <formula>300</formula>
    </cfRule>
  </conditionalFormatting>
  <conditionalFormatting sqref="T4">
    <cfRule type="cellIs" dxfId="3266" priority="37" stopIfTrue="1" operator="greaterThan">
      <formula>300</formula>
    </cfRule>
    <cfRule type="cellIs" dxfId="3265" priority="38" stopIfTrue="1" operator="between">
      <formula>150</formula>
      <formula>250</formula>
    </cfRule>
    <cfRule type="cellIs" dxfId="3264" priority="39" stopIfTrue="1" operator="between">
      <formula>250</formula>
      <formula>300</formula>
    </cfRule>
  </conditionalFormatting>
  <conditionalFormatting sqref="U4">
    <cfRule type="cellIs" dxfId="3263" priority="34" stopIfTrue="1" operator="greaterThan">
      <formula>300</formula>
    </cfRule>
    <cfRule type="cellIs" dxfId="3262" priority="35" stopIfTrue="1" operator="between">
      <formula>150</formula>
      <formula>250</formula>
    </cfRule>
    <cfRule type="cellIs" dxfId="3261" priority="36" stopIfTrue="1" operator="between">
      <formula>250</formula>
      <formula>300</formula>
    </cfRule>
  </conditionalFormatting>
  <conditionalFormatting sqref="V4">
    <cfRule type="cellIs" dxfId="3260" priority="31" stopIfTrue="1" operator="greaterThan">
      <formula>300</formula>
    </cfRule>
    <cfRule type="cellIs" dxfId="3259" priority="32" stopIfTrue="1" operator="between">
      <formula>150</formula>
      <formula>250</formula>
    </cfRule>
    <cfRule type="cellIs" dxfId="3258" priority="33" stopIfTrue="1" operator="between">
      <formula>250</formula>
      <formula>300</formula>
    </cfRule>
  </conditionalFormatting>
  <conditionalFormatting sqref="W4">
    <cfRule type="cellIs" dxfId="3257" priority="28" stopIfTrue="1" operator="greaterThan">
      <formula>300</formula>
    </cfRule>
    <cfRule type="cellIs" dxfId="3256" priority="29" stopIfTrue="1" operator="between">
      <formula>150</formula>
      <formula>250</formula>
    </cfRule>
    <cfRule type="cellIs" dxfId="3255" priority="30" stopIfTrue="1" operator="between">
      <formula>250</formula>
      <formula>300</formula>
    </cfRule>
  </conditionalFormatting>
  <conditionalFormatting sqref="X4">
    <cfRule type="cellIs" dxfId="3254" priority="25" stopIfTrue="1" operator="greaterThan">
      <formula>300</formula>
    </cfRule>
    <cfRule type="cellIs" dxfId="3253" priority="26" stopIfTrue="1" operator="between">
      <formula>150</formula>
      <formula>250</formula>
    </cfRule>
    <cfRule type="cellIs" dxfId="3252" priority="27" stopIfTrue="1" operator="between">
      <formula>250</formula>
      <formula>300</formula>
    </cfRule>
  </conditionalFormatting>
  <conditionalFormatting sqref="Y4">
    <cfRule type="cellIs" dxfId="3251" priority="22" stopIfTrue="1" operator="greaterThan">
      <formula>300</formula>
    </cfRule>
    <cfRule type="cellIs" dxfId="3250" priority="23" stopIfTrue="1" operator="between">
      <formula>150</formula>
      <formula>250</formula>
    </cfRule>
    <cfRule type="cellIs" dxfId="3249" priority="24" stopIfTrue="1" operator="between">
      <formula>250</formula>
      <formula>300</formula>
    </cfRule>
  </conditionalFormatting>
  <conditionalFormatting sqref="Z4">
    <cfRule type="cellIs" dxfId="3248" priority="19" stopIfTrue="1" operator="greaterThan">
      <formula>300</formula>
    </cfRule>
    <cfRule type="cellIs" dxfId="3247" priority="20" stopIfTrue="1" operator="between">
      <formula>150</formula>
      <formula>250</formula>
    </cfRule>
    <cfRule type="cellIs" dxfId="3246" priority="21" stopIfTrue="1" operator="between">
      <formula>250</formula>
      <formula>300</formula>
    </cfRule>
  </conditionalFormatting>
  <conditionalFormatting sqref="AA4">
    <cfRule type="cellIs" dxfId="3245" priority="16" stopIfTrue="1" operator="greaterThan">
      <formula>300</formula>
    </cfRule>
    <cfRule type="cellIs" dxfId="3244" priority="17" stopIfTrue="1" operator="between">
      <formula>150</formula>
      <formula>250</formula>
    </cfRule>
    <cfRule type="cellIs" dxfId="3243" priority="18" stopIfTrue="1" operator="between">
      <formula>250</formula>
      <formula>300</formula>
    </cfRule>
  </conditionalFormatting>
  <conditionalFormatting sqref="AB4">
    <cfRule type="cellIs" dxfId="3242" priority="13" stopIfTrue="1" operator="greaterThan">
      <formula>300</formula>
    </cfRule>
    <cfRule type="cellIs" dxfId="3241" priority="14" stopIfTrue="1" operator="between">
      <formula>150</formula>
      <formula>250</formula>
    </cfRule>
    <cfRule type="cellIs" dxfId="3240" priority="15" stopIfTrue="1" operator="between">
      <formula>250</formula>
      <formula>300</formula>
    </cfRule>
  </conditionalFormatting>
  <conditionalFormatting sqref="AC4">
    <cfRule type="cellIs" dxfId="3239" priority="10" stopIfTrue="1" operator="greaterThan">
      <formula>300</formula>
    </cfRule>
    <cfRule type="cellIs" dxfId="3238" priority="11" stopIfTrue="1" operator="between">
      <formula>150</formula>
      <formula>250</formula>
    </cfRule>
    <cfRule type="cellIs" dxfId="3237" priority="12" stopIfTrue="1" operator="between">
      <formula>250</formula>
      <formula>300</formula>
    </cfRule>
  </conditionalFormatting>
  <conditionalFormatting sqref="AD4">
    <cfRule type="cellIs" dxfId="3236" priority="7" stopIfTrue="1" operator="greaterThan">
      <formula>300</formula>
    </cfRule>
    <cfRule type="cellIs" dxfId="3235" priority="8" stopIfTrue="1" operator="between">
      <formula>150</formula>
      <formula>250</formula>
    </cfRule>
    <cfRule type="cellIs" dxfId="3234" priority="9" stopIfTrue="1" operator="between">
      <formula>250</formula>
      <formula>300</formula>
    </cfRule>
  </conditionalFormatting>
  <conditionalFormatting sqref="AE4">
    <cfRule type="cellIs" dxfId="3233" priority="4" stopIfTrue="1" operator="greaterThan">
      <formula>300</formula>
    </cfRule>
    <cfRule type="cellIs" dxfId="3232" priority="5" stopIfTrue="1" operator="between">
      <formula>150</formula>
      <formula>250</formula>
    </cfRule>
    <cfRule type="cellIs" dxfId="3231" priority="6" stopIfTrue="1" operator="between">
      <formula>250</formula>
      <formula>300</formula>
    </cfRule>
  </conditionalFormatting>
  <conditionalFormatting sqref="AF4">
    <cfRule type="cellIs" dxfId="3230" priority="1" stopIfTrue="1" operator="greaterThan">
      <formula>300</formula>
    </cfRule>
    <cfRule type="cellIs" dxfId="3229" priority="2" stopIfTrue="1" operator="between">
      <formula>150</formula>
      <formula>250</formula>
    </cfRule>
    <cfRule type="cellIs" dxfId="322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'Okt14'!AG3</f>
        <v>26.978999999999999</v>
      </c>
      <c r="C3" s="12">
        <v>27.731999999999999</v>
      </c>
      <c r="D3" s="12">
        <v>27.853999999999999</v>
      </c>
      <c r="E3" s="12">
        <v>40.207000000000001</v>
      </c>
      <c r="F3" s="12">
        <v>30.2</v>
      </c>
      <c r="G3" s="12">
        <v>3.488</v>
      </c>
      <c r="H3" s="12">
        <v>21.228000000000002</v>
      </c>
      <c r="I3" s="12">
        <v>32.357999999999997</v>
      </c>
      <c r="J3" s="12">
        <v>26.847000000000001</v>
      </c>
      <c r="K3" s="12">
        <v>20.03</v>
      </c>
      <c r="L3" s="12">
        <v>8.2149999999999999</v>
      </c>
      <c r="M3" s="12">
        <v>16.030999999999999</v>
      </c>
      <c r="N3" s="12">
        <v>28.611000000000001</v>
      </c>
      <c r="O3" s="12">
        <v>33.723999999999997</v>
      </c>
      <c r="P3" s="12">
        <v>13.207000000000001</v>
      </c>
      <c r="Q3" s="12">
        <v>12.465999999999999</v>
      </c>
      <c r="R3" s="12">
        <v>29.504000000000001</v>
      </c>
      <c r="S3" s="12">
        <v>16.311</v>
      </c>
      <c r="T3" s="12">
        <v>34.515999999999998</v>
      </c>
      <c r="U3" s="12">
        <v>25.131</v>
      </c>
      <c r="V3" s="12">
        <v>34.798000000000002</v>
      </c>
      <c r="W3" s="12">
        <v>24.16</v>
      </c>
      <c r="X3" s="12">
        <v>25.091000000000001</v>
      </c>
      <c r="Y3" s="12">
        <v>20.751999999999999</v>
      </c>
      <c r="Z3" s="12">
        <v>20.286000000000001</v>
      </c>
      <c r="AA3" s="12">
        <v>6.2709999999999999</v>
      </c>
      <c r="AB3" s="12">
        <v>10.582000000000001</v>
      </c>
      <c r="AC3" s="12">
        <v>30.687000000000001</v>
      </c>
      <c r="AD3" s="12">
        <v>9.7390000000000008</v>
      </c>
      <c r="AE3" s="12">
        <v>7.4669999999999996</v>
      </c>
      <c r="AF3" s="12">
        <v>26.945</v>
      </c>
      <c r="AG3" s="12"/>
      <c r="AH3" s="12"/>
      <c r="AI3" s="12"/>
    </row>
    <row r="4" spans="1:40" s="6" customFormat="1" x14ac:dyDescent="0.25">
      <c r="A4" s="13" t="s">
        <v>4</v>
      </c>
      <c r="B4" s="12">
        <f>'Okt14'!AG4</f>
        <v>150.69999999999999</v>
      </c>
      <c r="C4" s="6">
        <f t="shared" ref="C4:H4" si="0">SUM(C54:C57)</f>
        <v>149.6</v>
      </c>
      <c r="D4" s="6">
        <f t="shared" si="0"/>
        <v>146.5</v>
      </c>
      <c r="E4" s="6">
        <f t="shared" si="0"/>
        <v>100.9</v>
      </c>
      <c r="F4" s="6">
        <f t="shared" si="0"/>
        <v>47.199999999999996</v>
      </c>
      <c r="G4" s="6">
        <f t="shared" si="0"/>
        <v>13</v>
      </c>
      <c r="H4" s="6">
        <f t="shared" si="0"/>
        <v>57.7</v>
      </c>
      <c r="I4" s="6">
        <f t="shared" ref="I4:N4" si="1">SUM(I54:I57)</f>
        <v>117.6</v>
      </c>
      <c r="J4" s="6">
        <f t="shared" si="1"/>
        <v>132.6</v>
      </c>
      <c r="K4" s="6">
        <f t="shared" si="1"/>
        <v>67.2</v>
      </c>
      <c r="L4" s="6">
        <f t="shared" si="1"/>
        <v>31.199999999999996</v>
      </c>
      <c r="M4" s="6">
        <f t="shared" si="1"/>
        <v>36.5</v>
      </c>
      <c r="N4" s="6">
        <f t="shared" si="1"/>
        <v>44.2</v>
      </c>
      <c r="O4" s="6">
        <f t="shared" ref="O4:U4" si="2">SUM(O54:O57)</f>
        <v>100.7</v>
      </c>
      <c r="P4" s="6">
        <f t="shared" si="2"/>
        <v>46.2</v>
      </c>
      <c r="Q4" s="6">
        <f t="shared" si="2"/>
        <v>32.5</v>
      </c>
      <c r="R4" s="6">
        <f t="shared" si="2"/>
        <v>90.2</v>
      </c>
      <c r="S4" s="6">
        <f t="shared" si="2"/>
        <v>48.300000000000004</v>
      </c>
      <c r="T4" s="6">
        <f t="shared" si="2"/>
        <v>70.2</v>
      </c>
      <c r="U4" s="6">
        <f t="shared" si="2"/>
        <v>98.9</v>
      </c>
      <c r="V4" s="6">
        <f t="shared" ref="V4:AA4" si="3">SUM(V54:V57)</f>
        <v>89.6</v>
      </c>
      <c r="W4" s="6">
        <f t="shared" si="3"/>
        <v>83.7</v>
      </c>
      <c r="X4" s="6">
        <f t="shared" si="3"/>
        <v>105.69999999999999</v>
      </c>
      <c r="Y4" s="6">
        <f t="shared" si="3"/>
        <v>87.1</v>
      </c>
      <c r="Z4" s="6">
        <f t="shared" si="3"/>
        <v>91.8</v>
      </c>
      <c r="AA4" s="6">
        <f t="shared" si="3"/>
        <v>22.299999999999997</v>
      </c>
      <c r="AB4" s="6">
        <f>SUM(AB54:AB57)</f>
        <v>41.3</v>
      </c>
      <c r="AC4" s="6">
        <f>SUM(AC54:AC57)</f>
        <v>76.900000000000006</v>
      </c>
      <c r="AD4" s="6">
        <f>SUM(AD54:AD57)</f>
        <v>28</v>
      </c>
      <c r="AE4" s="6">
        <f>SUM(AE54:AE57)</f>
        <v>21</v>
      </c>
      <c r="AF4" s="6">
        <f>SUM(AF54:AF57)</f>
        <v>57.7</v>
      </c>
      <c r="AG4" s="28"/>
      <c r="AI4" s="9">
        <f>SUM(C4:AG4)</f>
        <v>2136.3000000000002</v>
      </c>
      <c r="AJ4" s="14">
        <f>AVERAGE(C4:AG4)</f>
        <v>71.210000000000008</v>
      </c>
      <c r="AK4" s="15"/>
    </row>
    <row r="5" spans="1:40" x14ac:dyDescent="0.25">
      <c r="A5" s="11" t="s">
        <v>29</v>
      </c>
      <c r="B5" s="10">
        <f>'Okt14'!AG5</f>
        <v>78051</v>
      </c>
      <c r="C5" s="10">
        <v>78201</v>
      </c>
      <c r="D5" s="10">
        <v>78348</v>
      </c>
      <c r="E5" s="10">
        <v>78449</v>
      </c>
      <c r="F5" s="10">
        <v>78497</v>
      </c>
      <c r="G5" s="10">
        <v>78510</v>
      </c>
      <c r="H5" s="10">
        <v>78568</v>
      </c>
      <c r="I5" s="10">
        <v>78686</v>
      </c>
      <c r="J5" s="10">
        <v>78818</v>
      </c>
      <c r="K5" s="10">
        <v>78886</v>
      </c>
      <c r="L5" s="10">
        <v>78917</v>
      </c>
      <c r="M5" s="10">
        <v>78954</v>
      </c>
      <c r="N5" s="10">
        <v>78998</v>
      </c>
      <c r="O5" s="10">
        <v>79099</v>
      </c>
      <c r="P5" s="10">
        <v>79147</v>
      </c>
      <c r="Q5" s="10">
        <v>79179</v>
      </c>
      <c r="R5" s="10">
        <v>79269</v>
      </c>
      <c r="S5" s="10">
        <v>79316</v>
      </c>
      <c r="T5" s="10">
        <v>79287</v>
      </c>
      <c r="U5" s="10">
        <v>79487</v>
      </c>
      <c r="V5" s="10">
        <v>79576</v>
      </c>
      <c r="W5" s="10">
        <v>79660</v>
      </c>
      <c r="X5" s="10">
        <v>79765</v>
      </c>
      <c r="Y5" s="10">
        <v>79853</v>
      </c>
      <c r="Z5" s="10">
        <v>79945</v>
      </c>
      <c r="AA5" s="10">
        <v>79969</v>
      </c>
      <c r="AB5" s="10">
        <v>80009</v>
      </c>
      <c r="AC5" s="10">
        <v>80087</v>
      </c>
      <c r="AD5" s="10">
        <v>80115</v>
      </c>
      <c r="AE5" s="10">
        <v>80136</v>
      </c>
      <c r="AF5" s="10">
        <v>80194</v>
      </c>
      <c r="AG5" s="10"/>
      <c r="AI5" s="10">
        <f>MAX(C5:AG5)-B5</f>
        <v>2143</v>
      </c>
    </row>
    <row r="6" spans="1:40" s="19" customFormat="1" x14ac:dyDescent="0.25">
      <c r="A6" s="11" t="s">
        <v>27</v>
      </c>
      <c r="B6" s="10">
        <f>SUM('Okt14'!AI54:AI56)</f>
        <v>66679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>
        <f>SUM(AI54:AI56)</f>
        <v>68558</v>
      </c>
      <c r="AG6" s="24"/>
      <c r="AJ6" s="20"/>
    </row>
    <row r="7" spans="1:40" x14ac:dyDescent="0.25">
      <c r="A7" s="18" t="s">
        <v>37</v>
      </c>
      <c r="B7" s="10">
        <f>'Okt14'!AG7</f>
        <v>11372</v>
      </c>
      <c r="C7" s="10">
        <v>11390</v>
      </c>
      <c r="D7">
        <v>11406</v>
      </c>
      <c r="E7" s="10">
        <v>11420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>
        <f>AI57</f>
        <v>11636</v>
      </c>
      <c r="AG7" s="10"/>
      <c r="AI7" s="10"/>
      <c r="AJ7" s="16"/>
    </row>
    <row r="8" spans="1:40" x14ac:dyDescent="0.25">
      <c r="B8" s="29"/>
      <c r="O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46</v>
      </c>
      <c r="D54" s="12">
        <v>45.3</v>
      </c>
      <c r="E54" s="12">
        <v>29.6</v>
      </c>
      <c r="F54" s="12">
        <v>13.7</v>
      </c>
      <c r="G54" s="12">
        <v>3.7</v>
      </c>
      <c r="H54" s="12">
        <v>16.7</v>
      </c>
      <c r="I54" s="12">
        <v>35.200000000000003</v>
      </c>
      <c r="J54" s="12">
        <v>40.700000000000003</v>
      </c>
      <c r="K54" s="12">
        <v>19.399999999999999</v>
      </c>
      <c r="L54" s="12">
        <v>9</v>
      </c>
      <c r="M54" s="12">
        <v>10.5</v>
      </c>
      <c r="N54" s="12">
        <v>12.6</v>
      </c>
      <c r="O54" s="12">
        <v>30.1</v>
      </c>
      <c r="P54" s="12">
        <v>13.4</v>
      </c>
      <c r="Q54" s="12">
        <v>9.3000000000000007</v>
      </c>
      <c r="R54" s="12">
        <v>27</v>
      </c>
      <c r="S54" s="12">
        <v>14</v>
      </c>
      <c r="T54" s="12">
        <v>20.3</v>
      </c>
      <c r="U54" s="12">
        <v>30.2</v>
      </c>
      <c r="V54" s="12">
        <v>26.9</v>
      </c>
      <c r="W54" s="12">
        <v>25.6</v>
      </c>
      <c r="X54" s="12">
        <v>32.799999999999997</v>
      </c>
      <c r="Y54" s="12">
        <v>26.7</v>
      </c>
      <c r="Z54" s="12">
        <v>28.3</v>
      </c>
      <c r="AA54" s="12">
        <v>6.4</v>
      </c>
      <c r="AB54" s="12">
        <v>12</v>
      </c>
      <c r="AC54" s="12">
        <v>23.9</v>
      </c>
      <c r="AD54" s="12">
        <v>8.1</v>
      </c>
      <c r="AE54" s="12">
        <v>6</v>
      </c>
      <c r="AF54" s="12">
        <v>17.399999999999999</v>
      </c>
      <c r="AG54" s="12"/>
      <c r="AH54" s="12"/>
      <c r="AI54" s="12">
        <v>23497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45.7</v>
      </c>
      <c r="D55" s="12">
        <v>45.3</v>
      </c>
      <c r="E55" s="12">
        <v>29.6</v>
      </c>
      <c r="F55" s="12">
        <v>13.6</v>
      </c>
      <c r="G55" s="12">
        <v>3.6</v>
      </c>
      <c r="H55" s="12">
        <v>16.5</v>
      </c>
      <c r="I55" s="12">
        <v>35.4</v>
      </c>
      <c r="J55" s="12">
        <v>40.799999999999997</v>
      </c>
      <c r="K55" s="12">
        <v>19.100000000000001</v>
      </c>
      <c r="L55" s="12">
        <v>8.9</v>
      </c>
      <c r="M55" s="12">
        <v>10.4</v>
      </c>
      <c r="N55" s="12">
        <v>12.5</v>
      </c>
      <c r="O55" s="12">
        <v>30.1</v>
      </c>
      <c r="P55" s="12">
        <v>13.2</v>
      </c>
      <c r="Q55" s="12">
        <v>9.1</v>
      </c>
      <c r="R55" s="12">
        <v>26.9</v>
      </c>
      <c r="S55" s="12">
        <v>13.7</v>
      </c>
      <c r="T55" s="12">
        <v>20.2</v>
      </c>
      <c r="U55" s="12">
        <v>30.2</v>
      </c>
      <c r="V55" s="12">
        <v>26.8</v>
      </c>
      <c r="W55" s="12">
        <v>25.5</v>
      </c>
      <c r="X55" s="12">
        <v>33</v>
      </c>
      <c r="Y55" s="12">
        <v>26.4</v>
      </c>
      <c r="Z55" s="12">
        <v>28.3</v>
      </c>
      <c r="AA55" s="12">
        <v>6.3</v>
      </c>
      <c r="AB55" s="12">
        <v>11.9</v>
      </c>
      <c r="AC55" s="12">
        <v>23.8</v>
      </c>
      <c r="AD55" s="12">
        <v>7.9</v>
      </c>
      <c r="AE55" s="12">
        <v>5.9</v>
      </c>
      <c r="AF55" s="12">
        <v>17.3</v>
      </c>
      <c r="AG55" s="12"/>
      <c r="AH55" s="12"/>
      <c r="AI55" s="12">
        <v>23123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39.9</v>
      </c>
      <c r="D56" s="12">
        <v>39.9</v>
      </c>
      <c r="E56" s="12">
        <v>27.7</v>
      </c>
      <c r="F56" s="12">
        <v>13.3</v>
      </c>
      <c r="G56" s="12">
        <v>3.6</v>
      </c>
      <c r="H56" s="12">
        <v>16.100000000000001</v>
      </c>
      <c r="I56" s="12">
        <v>33</v>
      </c>
      <c r="J56" s="12">
        <v>36.6</v>
      </c>
      <c r="K56" s="12">
        <v>18.8</v>
      </c>
      <c r="L56" s="12">
        <v>8.6999999999999993</v>
      </c>
      <c r="M56" s="12">
        <v>10.199999999999999</v>
      </c>
      <c r="N56" s="12">
        <v>12.4</v>
      </c>
      <c r="O56" s="12">
        <v>28.7</v>
      </c>
      <c r="P56" s="12">
        <v>12.9</v>
      </c>
      <c r="Q56" s="12">
        <v>9</v>
      </c>
      <c r="R56" s="12">
        <v>25.9</v>
      </c>
      <c r="S56" s="12">
        <v>13.5</v>
      </c>
      <c r="T56" s="12">
        <v>20</v>
      </c>
      <c r="U56" s="12">
        <v>28.3</v>
      </c>
      <c r="V56" s="12">
        <v>24.8</v>
      </c>
      <c r="W56" s="12">
        <v>23.4</v>
      </c>
      <c r="X56" s="12">
        <v>29.4</v>
      </c>
      <c r="Y56" s="12">
        <v>24.8</v>
      </c>
      <c r="Z56" s="12">
        <v>25.9</v>
      </c>
      <c r="AA56" s="12">
        <v>6.2</v>
      </c>
      <c r="AB56" s="12">
        <v>11.5</v>
      </c>
      <c r="AC56" s="12">
        <v>20.8</v>
      </c>
      <c r="AD56" s="12">
        <v>7.8</v>
      </c>
      <c r="AE56" s="12">
        <v>5.9</v>
      </c>
      <c r="AF56" s="12">
        <v>16.3</v>
      </c>
      <c r="AG56" s="12"/>
      <c r="AH56" s="12"/>
      <c r="AI56" s="12">
        <v>21938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f>C7-B7</f>
        <v>18</v>
      </c>
      <c r="D57" s="12">
        <f>D7-C7</f>
        <v>16</v>
      </c>
      <c r="E57" s="12">
        <f>E7-D7</f>
        <v>14</v>
      </c>
      <c r="F57" s="12">
        <v>6.6</v>
      </c>
      <c r="G57" s="12">
        <v>2.1</v>
      </c>
      <c r="H57" s="12">
        <v>8.4</v>
      </c>
      <c r="I57" s="12">
        <v>14</v>
      </c>
      <c r="J57" s="12">
        <v>14.5</v>
      </c>
      <c r="K57" s="12">
        <v>9.9</v>
      </c>
      <c r="L57" s="12">
        <v>4.5999999999999996</v>
      </c>
      <c r="M57" s="12">
        <v>5.4</v>
      </c>
      <c r="N57" s="12">
        <v>6.7</v>
      </c>
      <c r="O57" s="12">
        <v>11.8</v>
      </c>
      <c r="P57" s="12">
        <v>6.7</v>
      </c>
      <c r="Q57" s="12">
        <v>5.0999999999999996</v>
      </c>
      <c r="R57" s="12">
        <v>10.4</v>
      </c>
      <c r="S57" s="12">
        <v>7.1</v>
      </c>
      <c r="T57" s="12">
        <v>9.6999999999999993</v>
      </c>
      <c r="U57" s="12">
        <v>10.199999999999999</v>
      </c>
      <c r="V57" s="12">
        <v>11.1</v>
      </c>
      <c r="W57" s="12">
        <v>9.1999999999999993</v>
      </c>
      <c r="X57" s="12">
        <v>10.5</v>
      </c>
      <c r="Y57" s="12">
        <v>9.1999999999999993</v>
      </c>
      <c r="Z57" s="12">
        <v>9.3000000000000007</v>
      </c>
      <c r="AA57" s="12">
        <v>3.4</v>
      </c>
      <c r="AB57" s="12">
        <v>5.9</v>
      </c>
      <c r="AC57" s="12">
        <v>8.4</v>
      </c>
      <c r="AD57" s="12">
        <v>4.2</v>
      </c>
      <c r="AE57" s="12">
        <v>3.2</v>
      </c>
      <c r="AF57" s="12">
        <v>6.7</v>
      </c>
      <c r="AG57" s="12"/>
      <c r="AH57" s="12"/>
      <c r="AI57" s="12">
        <v>11636</v>
      </c>
      <c r="AJ57" s="12"/>
      <c r="AK57" s="12"/>
      <c r="AL57" s="12"/>
      <c r="AM57" s="12"/>
      <c r="AN57" s="12"/>
      <c r="AO57" s="12"/>
    </row>
  </sheetData>
  <phoneticPr fontId="21" type="noConversion"/>
  <conditionalFormatting sqref="C4:AG4">
    <cfRule type="cellIs" dxfId="4523" priority="1" stopIfTrue="1" operator="greaterThan">
      <formula>300</formula>
    </cfRule>
    <cfRule type="cellIs" dxfId="4522" priority="2" stopIfTrue="1" operator="between">
      <formula>150</formula>
      <formula>250</formula>
    </cfRule>
    <cfRule type="cellIs" dxfId="4521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53</v>
      </c>
      <c r="C3" s="12">
        <v>44.2</v>
      </c>
      <c r="D3" s="12">
        <v>50.6</v>
      </c>
      <c r="E3" s="12">
        <v>53</v>
      </c>
      <c r="F3" s="12">
        <v>52.9</v>
      </c>
      <c r="G3" s="12">
        <v>53</v>
      </c>
      <c r="H3" s="12">
        <v>53</v>
      </c>
      <c r="I3" s="12">
        <v>52.4</v>
      </c>
      <c r="J3" s="12">
        <v>15.1</v>
      </c>
      <c r="K3" s="12">
        <v>53</v>
      </c>
      <c r="L3" s="12">
        <v>53</v>
      </c>
      <c r="M3" s="12">
        <v>53</v>
      </c>
      <c r="N3" s="12">
        <v>53</v>
      </c>
      <c r="O3" s="12">
        <v>53</v>
      </c>
      <c r="P3" s="12">
        <v>52.7</v>
      </c>
      <c r="Q3" s="12">
        <v>52.7</v>
      </c>
      <c r="R3" s="12">
        <v>53</v>
      </c>
      <c r="S3" s="12">
        <v>37.9</v>
      </c>
      <c r="T3" s="12">
        <v>31.7</v>
      </c>
      <c r="U3" s="12">
        <v>51.8</v>
      </c>
      <c r="V3" s="12">
        <v>14.5</v>
      </c>
      <c r="W3" s="12">
        <v>53</v>
      </c>
      <c r="X3" s="12">
        <v>52.5</v>
      </c>
      <c r="Y3" s="12">
        <v>45.8</v>
      </c>
      <c r="Z3" s="12">
        <v>47.7</v>
      </c>
      <c r="AA3" s="12">
        <v>53</v>
      </c>
      <c r="AB3" s="12">
        <v>49.8</v>
      </c>
      <c r="AC3" s="12">
        <v>47.9</v>
      </c>
      <c r="AD3" s="12">
        <v>19.899999999999999</v>
      </c>
      <c r="AE3" s="12">
        <v>53</v>
      </c>
      <c r="AF3" s="12">
        <v>53</v>
      </c>
      <c r="AG3" s="12">
        <v>45.8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223.10000000000002</v>
      </c>
      <c r="C4" s="28">
        <f t="shared" ref="C4:D4" si="1">SUM(C54:C57)</f>
        <v>349.9</v>
      </c>
      <c r="D4" s="28">
        <f t="shared" si="1"/>
        <v>148.9</v>
      </c>
      <c r="E4" s="28">
        <f t="shared" ref="E4:F4" si="2">SUM(E54:E57)</f>
        <v>207.39999999999998</v>
      </c>
      <c r="F4" s="28">
        <f t="shared" si="2"/>
        <v>139</v>
      </c>
      <c r="G4" s="28">
        <f t="shared" ref="G4:H4" si="3">SUM(G54:G57)</f>
        <v>131.80000000000001</v>
      </c>
      <c r="H4" s="28">
        <f t="shared" si="3"/>
        <v>276.7</v>
      </c>
      <c r="I4" s="28">
        <f t="shared" ref="I4:J4" si="4">SUM(I54:I57)</f>
        <v>315.90000000000003</v>
      </c>
      <c r="J4" s="28">
        <f t="shared" si="4"/>
        <v>80.5</v>
      </c>
      <c r="K4" s="28">
        <f t="shared" ref="K4:L4" si="5">SUM(K54:K57)</f>
        <v>226.3</v>
      </c>
      <c r="L4" s="28">
        <f t="shared" si="5"/>
        <v>247.89999999999998</v>
      </c>
      <c r="M4" s="28">
        <f t="shared" ref="M4:N4" si="6">SUM(M54:M57)</f>
        <v>169</v>
      </c>
      <c r="N4" s="28">
        <f t="shared" si="6"/>
        <v>223.5</v>
      </c>
      <c r="O4" s="28">
        <f t="shared" ref="O4:P4" si="7">SUM(O54:O57)</f>
        <v>264.2</v>
      </c>
      <c r="P4" s="28">
        <f t="shared" si="7"/>
        <v>374.19999999999993</v>
      </c>
      <c r="Q4" s="28">
        <f t="shared" ref="Q4:R4" si="8">SUM(Q54:Q57)</f>
        <v>153.60000000000002</v>
      </c>
      <c r="R4" s="28">
        <f t="shared" si="8"/>
        <v>324.2</v>
      </c>
      <c r="S4" s="28">
        <f t="shared" ref="S4:T4" si="9">SUM(S54:S57)</f>
        <v>210.1</v>
      </c>
      <c r="T4" s="28">
        <f t="shared" si="9"/>
        <v>182</v>
      </c>
      <c r="U4" s="28">
        <f t="shared" ref="U4:V4" si="10">SUM(U54:U57)</f>
        <v>145.20000000000002</v>
      </c>
      <c r="V4" s="28">
        <f t="shared" si="10"/>
        <v>68</v>
      </c>
      <c r="W4" s="28">
        <f t="shared" ref="W4:X4" si="11">SUM(W54:W57)</f>
        <v>170.5</v>
      </c>
      <c r="X4" s="28">
        <f t="shared" si="11"/>
        <v>351.3</v>
      </c>
      <c r="Y4" s="28">
        <f t="shared" ref="Y4:Z4" si="12">SUM(Y54:Y57)</f>
        <v>363.9</v>
      </c>
      <c r="Z4" s="28">
        <f t="shared" si="12"/>
        <v>324.69999999999993</v>
      </c>
      <c r="AA4" s="28">
        <f t="shared" ref="AA4:AB4" si="13">SUM(AA54:AA57)</f>
        <v>212.00000000000003</v>
      </c>
      <c r="AB4" s="28">
        <f t="shared" si="13"/>
        <v>163.1</v>
      </c>
      <c r="AC4" s="28">
        <f t="shared" ref="AC4:AD4" si="14">SUM(AC54:AC57)</f>
        <v>218.4</v>
      </c>
      <c r="AD4" s="28">
        <f t="shared" si="14"/>
        <v>77.7</v>
      </c>
      <c r="AE4" s="28">
        <f t="shared" ref="AE4:AF4" si="15">SUM(AE54:AE57)</f>
        <v>186.2</v>
      </c>
      <c r="AF4" s="28">
        <f t="shared" si="15"/>
        <v>371.1</v>
      </c>
      <c r="AG4" s="28">
        <f t="shared" ref="AG4" si="16">SUM(AG54:AG57)</f>
        <v>371.70000000000005</v>
      </c>
      <c r="AI4" s="9">
        <f>SUM(C4:AG4)</f>
        <v>7048.8999999999987</v>
      </c>
      <c r="AJ4" s="14">
        <f>AVERAGE(C4:AG4)</f>
        <v>227.3838709677419</v>
      </c>
      <c r="AK4" s="15"/>
    </row>
    <row r="5" spans="1:40" x14ac:dyDescent="0.25">
      <c r="A5" s="11" t="s">
        <v>29</v>
      </c>
      <c r="B5" s="10">
        <f t="shared" ref="B5" si="17">$B53+B6</f>
        <v>340859</v>
      </c>
      <c r="C5" s="10">
        <f t="shared" ref="C5:D5" si="18">$B53+C6</f>
        <v>341209</v>
      </c>
      <c r="D5" s="10">
        <f t="shared" si="18"/>
        <v>341358</v>
      </c>
      <c r="E5" s="10">
        <f t="shared" ref="E5:F5" si="19">$B53+E6</f>
        <v>341566</v>
      </c>
      <c r="F5" s="10">
        <f t="shared" si="19"/>
        <v>341704</v>
      </c>
      <c r="G5" s="10">
        <f t="shared" ref="G5:H5" si="20">$B53+G6</f>
        <v>341837</v>
      </c>
      <c r="H5" s="10">
        <f t="shared" si="20"/>
        <v>342114</v>
      </c>
      <c r="I5" s="10">
        <f t="shared" ref="I5:J5" si="21">$B53+I6</f>
        <v>342431</v>
      </c>
      <c r="J5" s="10">
        <f t="shared" si="21"/>
        <v>342510</v>
      </c>
      <c r="K5" s="10">
        <f t="shared" ref="K5:L5" si="22">$B53+K6</f>
        <v>342736</v>
      </c>
      <c r="L5" s="10">
        <f t="shared" si="22"/>
        <v>342985</v>
      </c>
      <c r="M5" s="10">
        <f t="shared" ref="M5:N5" si="23">$B53+M6</f>
        <v>343155</v>
      </c>
      <c r="N5" s="10">
        <f t="shared" si="23"/>
        <v>343378</v>
      </c>
      <c r="O5" s="10">
        <f t="shared" ref="O5:P5" si="24">$B53+O6</f>
        <v>343642</v>
      </c>
      <c r="P5" s="10">
        <f t="shared" si="24"/>
        <v>344016</v>
      </c>
      <c r="Q5" s="10">
        <f t="shared" ref="Q5:R5" si="25">$B53+Q6</f>
        <v>344170</v>
      </c>
      <c r="R5" s="10">
        <f t="shared" si="25"/>
        <v>344495</v>
      </c>
      <c r="S5" s="10">
        <f t="shared" ref="S5:T5" si="26">$B53+S6</f>
        <v>344706</v>
      </c>
      <c r="T5" s="10">
        <f t="shared" si="26"/>
        <v>344887</v>
      </c>
      <c r="U5" s="10">
        <f t="shared" ref="U5:V5" si="27">$B53+U6</f>
        <v>345034</v>
      </c>
      <c r="V5" s="10">
        <f t="shared" si="27"/>
        <v>345101</v>
      </c>
      <c r="W5" s="10">
        <f t="shared" ref="W5:X5" si="28">$B53+W6</f>
        <v>345273</v>
      </c>
      <c r="X5" s="10">
        <f t="shared" si="28"/>
        <v>345623</v>
      </c>
      <c r="Y5" s="10">
        <f t="shared" ref="Y5:Z5" si="29">$B53+Y6</f>
        <v>345988</v>
      </c>
      <c r="Z5" s="10">
        <f t="shared" si="29"/>
        <v>346312</v>
      </c>
      <c r="AA5" s="10">
        <f t="shared" ref="AA5:AB5" si="30">$B53+AA6</f>
        <v>346525</v>
      </c>
      <c r="AB5" s="10">
        <f t="shared" si="30"/>
        <v>346688</v>
      </c>
      <c r="AC5" s="10">
        <f t="shared" ref="AC5:AD5" si="31">$B53+AC6</f>
        <v>346906</v>
      </c>
      <c r="AD5" s="10">
        <f t="shared" si="31"/>
        <v>346985</v>
      </c>
      <c r="AE5" s="10">
        <f t="shared" ref="AE5:AF5" si="32">$B53+AE6</f>
        <v>347170</v>
      </c>
      <c r="AF5" s="10">
        <f t="shared" si="32"/>
        <v>347542</v>
      </c>
      <c r="AG5" s="10">
        <f t="shared" ref="AG5" si="33">$B53+AG6</f>
        <v>347915</v>
      </c>
      <c r="AI5" s="10">
        <f>MAX(C5:AG5)-B5</f>
        <v>7056</v>
      </c>
    </row>
    <row r="6" spans="1:40" s="19" customFormat="1" x14ac:dyDescent="0.25">
      <c r="B6" s="24">
        <v>299184</v>
      </c>
      <c r="C6" s="24">
        <v>299534</v>
      </c>
      <c r="D6" s="24">
        <v>299683</v>
      </c>
      <c r="E6" s="10">
        <v>299891</v>
      </c>
      <c r="F6" s="24">
        <v>300029</v>
      </c>
      <c r="G6" s="24">
        <v>300162</v>
      </c>
      <c r="H6" s="24">
        <v>300439</v>
      </c>
      <c r="I6" s="24">
        <v>300756</v>
      </c>
      <c r="J6" s="24">
        <v>300835</v>
      </c>
      <c r="K6" s="24">
        <v>301061</v>
      </c>
      <c r="L6" s="24">
        <v>301310</v>
      </c>
      <c r="M6" s="24">
        <v>301480</v>
      </c>
      <c r="N6" s="24">
        <v>301703</v>
      </c>
      <c r="O6" s="24">
        <v>301967</v>
      </c>
      <c r="P6" s="24">
        <v>302341</v>
      </c>
      <c r="Q6" s="24">
        <v>302495</v>
      </c>
      <c r="R6" s="24">
        <v>302820</v>
      </c>
      <c r="S6" s="24">
        <v>303031</v>
      </c>
      <c r="T6" s="24">
        <v>303212</v>
      </c>
      <c r="U6" s="24">
        <v>303359</v>
      </c>
      <c r="V6" s="24">
        <v>303426</v>
      </c>
      <c r="W6" s="24">
        <v>303598</v>
      </c>
      <c r="X6" s="24">
        <v>303948</v>
      </c>
      <c r="Y6" s="24">
        <v>304313</v>
      </c>
      <c r="Z6" s="24">
        <v>304637</v>
      </c>
      <c r="AA6" s="24">
        <v>304850</v>
      </c>
      <c r="AB6" s="24">
        <v>305013</v>
      </c>
      <c r="AC6" s="24">
        <v>305231</v>
      </c>
      <c r="AD6" s="24">
        <v>305310</v>
      </c>
      <c r="AE6" s="24">
        <v>305495</v>
      </c>
      <c r="AF6" s="24">
        <v>305867</v>
      </c>
      <c r="AG6" s="24">
        <v>306240</v>
      </c>
      <c r="AI6" s="10"/>
      <c r="AJ6" s="20"/>
    </row>
    <row r="7" spans="1:40" x14ac:dyDescent="0.25">
      <c r="A7" s="11" t="s">
        <v>27</v>
      </c>
      <c r="B7" s="10">
        <v>291998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297985</v>
      </c>
      <c r="AI7" s="10">
        <f>MAX(C7:AG7)-B7</f>
        <v>5987</v>
      </c>
      <c r="AJ7" s="16"/>
    </row>
    <row r="8" spans="1:40" x14ac:dyDescent="0.25">
      <c r="A8" s="18" t="s">
        <v>37</v>
      </c>
      <c r="B8" s="10">
        <v>48861</v>
      </c>
      <c r="F8" s="10"/>
      <c r="G8" s="10"/>
      <c r="H8" s="10"/>
      <c r="I8" s="10"/>
      <c r="N8" s="10"/>
      <c r="O8" s="10"/>
      <c r="T8" s="10"/>
      <c r="Z8" s="10"/>
      <c r="AC8" s="10"/>
      <c r="AD8" s="10"/>
      <c r="AE8" s="10"/>
      <c r="AF8" s="10"/>
      <c r="AG8" s="10">
        <f>AI57</f>
        <v>49930</v>
      </c>
      <c r="AI8" s="10">
        <f>MAX(C8:AG8)-B8</f>
        <v>1069</v>
      </c>
    </row>
    <row r="9" spans="1:40" x14ac:dyDescent="0.25">
      <c r="AI9" s="10">
        <f>SUM(AI7:AI8)</f>
        <v>7056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65.8</v>
      </c>
      <c r="C54" s="12">
        <v>102.5</v>
      </c>
      <c r="D54" s="12">
        <v>41.9</v>
      </c>
      <c r="E54" s="12">
        <v>60</v>
      </c>
      <c r="F54" s="12">
        <v>40</v>
      </c>
      <c r="G54" s="12">
        <v>37.5</v>
      </c>
      <c r="H54" s="12">
        <v>78</v>
      </c>
      <c r="I54" s="12">
        <v>89.9</v>
      </c>
      <c r="J54" s="12">
        <v>23.4</v>
      </c>
      <c r="K54" s="12">
        <v>66.400000000000006</v>
      </c>
      <c r="L54" s="12">
        <v>72.3</v>
      </c>
      <c r="M54" s="12">
        <v>49.6</v>
      </c>
      <c r="N54" s="12">
        <v>63.9</v>
      </c>
      <c r="O54" s="12">
        <v>76.599999999999994</v>
      </c>
      <c r="P54" s="12">
        <v>109.2</v>
      </c>
      <c r="Q54" s="12">
        <v>42</v>
      </c>
      <c r="R54" s="12">
        <v>94.2</v>
      </c>
      <c r="S54" s="12">
        <v>60</v>
      </c>
      <c r="T54" s="12">
        <v>53</v>
      </c>
      <c r="U54" s="12">
        <v>42.6</v>
      </c>
      <c r="V54" s="12">
        <v>19.8</v>
      </c>
      <c r="W54" s="12">
        <v>50.1</v>
      </c>
      <c r="X54" s="12">
        <v>101.5</v>
      </c>
      <c r="Y54" s="12">
        <v>106.4</v>
      </c>
      <c r="Z54" s="12">
        <v>93.8</v>
      </c>
      <c r="AA54" s="12">
        <v>61.1</v>
      </c>
      <c r="AB54" s="12">
        <v>48</v>
      </c>
      <c r="AC54" s="12">
        <v>61</v>
      </c>
      <c r="AD54" s="12">
        <v>22.7</v>
      </c>
      <c r="AE54" s="12">
        <v>55.9</v>
      </c>
      <c r="AF54" s="12">
        <v>108.7</v>
      </c>
      <c r="AG54" s="12">
        <v>108.4</v>
      </c>
      <c r="AH54" s="12"/>
      <c r="AI54" s="10">
        <v>60582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65</v>
      </c>
      <c r="C55" s="12">
        <v>100.4</v>
      </c>
      <c r="D55" s="12">
        <v>41.1</v>
      </c>
      <c r="E55" s="12">
        <v>59.6</v>
      </c>
      <c r="F55" s="12">
        <v>39.299999999999997</v>
      </c>
      <c r="G55" s="12">
        <v>38.5</v>
      </c>
      <c r="H55" s="12">
        <v>77.2</v>
      </c>
      <c r="I55" s="12">
        <v>89.4</v>
      </c>
      <c r="J55" s="12">
        <v>22.9</v>
      </c>
      <c r="K55" s="12">
        <v>65.400000000000006</v>
      </c>
      <c r="L55" s="12">
        <v>71.8</v>
      </c>
      <c r="M55" s="12">
        <v>48.9</v>
      </c>
      <c r="N55" s="12">
        <v>63.2</v>
      </c>
      <c r="O55" s="12">
        <v>74.3</v>
      </c>
      <c r="P55" s="12">
        <v>107</v>
      </c>
      <c r="Q55" s="12">
        <v>41.4</v>
      </c>
      <c r="R55" s="12">
        <v>92.3</v>
      </c>
      <c r="S55" s="12">
        <v>59.2</v>
      </c>
      <c r="T55" s="12">
        <v>52.2</v>
      </c>
      <c r="U55" s="12">
        <v>41.7</v>
      </c>
      <c r="V55" s="12">
        <v>19.3</v>
      </c>
      <c r="W55" s="12">
        <v>49</v>
      </c>
      <c r="X55" s="12">
        <v>101.1</v>
      </c>
      <c r="Y55" s="12">
        <v>104</v>
      </c>
      <c r="Z55" s="12">
        <v>93.1</v>
      </c>
      <c r="AA55" s="12">
        <v>60.7</v>
      </c>
      <c r="AB55" s="12">
        <v>46.2</v>
      </c>
      <c r="AC55" s="12">
        <v>60.7</v>
      </c>
      <c r="AD55" s="12">
        <v>22.1</v>
      </c>
      <c r="AE55" s="12">
        <v>54.8</v>
      </c>
      <c r="AF55" s="12">
        <v>105.9</v>
      </c>
      <c r="AG55" s="12">
        <v>105.7</v>
      </c>
      <c r="AH55" s="12"/>
      <c r="AI55" s="10">
        <v>100558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60.8</v>
      </c>
      <c r="C56" s="12">
        <v>93.8</v>
      </c>
      <c r="D56" s="12">
        <v>40.4</v>
      </c>
      <c r="E56" s="12">
        <v>58.1</v>
      </c>
      <c r="F56" s="12">
        <v>38.4</v>
      </c>
      <c r="G56" s="12">
        <v>36.9</v>
      </c>
      <c r="H56" s="12">
        <v>74.900000000000006</v>
      </c>
      <c r="I56" s="12">
        <v>87.8</v>
      </c>
      <c r="J56" s="12">
        <v>22.5</v>
      </c>
      <c r="K56" s="12">
        <v>62</v>
      </c>
      <c r="L56" s="12">
        <v>68.5</v>
      </c>
      <c r="M56" s="12">
        <v>47.4</v>
      </c>
      <c r="N56" s="12">
        <v>61.2</v>
      </c>
      <c r="O56" s="12">
        <v>70.3</v>
      </c>
      <c r="P56" s="12">
        <v>101.1</v>
      </c>
      <c r="Q56" s="12">
        <v>41.7</v>
      </c>
      <c r="R56" s="12">
        <v>87.2</v>
      </c>
      <c r="S56" s="12">
        <v>58.5</v>
      </c>
      <c r="T56" s="12">
        <v>50.9</v>
      </c>
      <c r="U56" s="12">
        <v>40.299999999999997</v>
      </c>
      <c r="V56" s="12">
        <v>19</v>
      </c>
      <c r="W56" s="12">
        <v>47.7</v>
      </c>
      <c r="X56" s="12">
        <v>97</v>
      </c>
      <c r="Y56" s="12">
        <v>99</v>
      </c>
      <c r="Z56" s="12">
        <v>88.9</v>
      </c>
      <c r="AA56" s="12">
        <v>59.4</v>
      </c>
      <c r="AB56" s="12">
        <v>44.5</v>
      </c>
      <c r="AC56" s="12">
        <v>60.7</v>
      </c>
      <c r="AD56" s="12">
        <v>21.6</v>
      </c>
      <c r="AE56" s="12">
        <v>50.7</v>
      </c>
      <c r="AF56" s="12">
        <v>101.1</v>
      </c>
      <c r="AG56" s="12">
        <v>101.8</v>
      </c>
      <c r="AH56" s="12"/>
      <c r="AI56" s="10">
        <v>95170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31.5</v>
      </c>
      <c r="C57" s="12">
        <v>53.2</v>
      </c>
      <c r="D57" s="12">
        <v>25.5</v>
      </c>
      <c r="E57" s="12">
        <v>29.7</v>
      </c>
      <c r="F57" s="12">
        <v>21.3</v>
      </c>
      <c r="G57" s="12">
        <v>18.899999999999999</v>
      </c>
      <c r="H57" s="12">
        <v>46.6</v>
      </c>
      <c r="I57" s="12">
        <v>48.8</v>
      </c>
      <c r="J57" s="12">
        <v>11.7</v>
      </c>
      <c r="K57" s="12">
        <v>32.5</v>
      </c>
      <c r="L57" s="12">
        <v>35.299999999999997</v>
      </c>
      <c r="M57" s="12">
        <v>23.1</v>
      </c>
      <c r="N57" s="12">
        <v>35.200000000000003</v>
      </c>
      <c r="O57" s="12">
        <v>43</v>
      </c>
      <c r="P57" s="12">
        <v>56.9</v>
      </c>
      <c r="Q57" s="12">
        <v>28.5</v>
      </c>
      <c r="R57" s="12">
        <v>50.5</v>
      </c>
      <c r="S57" s="12">
        <v>32.4</v>
      </c>
      <c r="T57" s="12">
        <v>25.9</v>
      </c>
      <c r="U57" s="12">
        <v>20.6</v>
      </c>
      <c r="V57" s="12">
        <v>9.9</v>
      </c>
      <c r="W57" s="12">
        <v>23.7</v>
      </c>
      <c r="X57" s="12">
        <v>51.7</v>
      </c>
      <c r="Y57" s="12">
        <v>54.5</v>
      </c>
      <c r="Z57" s="12">
        <v>48.9</v>
      </c>
      <c r="AA57" s="12">
        <v>30.8</v>
      </c>
      <c r="AB57" s="12">
        <v>24.4</v>
      </c>
      <c r="AC57" s="12">
        <v>36</v>
      </c>
      <c r="AD57" s="12">
        <v>11.3</v>
      </c>
      <c r="AE57" s="12">
        <v>24.8</v>
      </c>
      <c r="AF57" s="12">
        <v>55.4</v>
      </c>
      <c r="AG57" s="12">
        <v>55.8</v>
      </c>
      <c r="AH57" s="12"/>
      <c r="AI57" s="10">
        <v>49930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227" priority="187" stopIfTrue="1" operator="greaterThan">
      <formula>300</formula>
    </cfRule>
    <cfRule type="cellIs" dxfId="3226" priority="188" stopIfTrue="1" operator="between">
      <formula>150</formula>
      <formula>250</formula>
    </cfRule>
    <cfRule type="cellIs" dxfId="3225" priority="189" stopIfTrue="1" operator="between">
      <formula>250</formula>
      <formula>300</formula>
    </cfRule>
  </conditionalFormatting>
  <conditionalFormatting sqref="B4">
    <cfRule type="cellIs" dxfId="3224" priority="91" stopIfTrue="1" operator="greaterThan">
      <formula>300</formula>
    </cfRule>
    <cfRule type="cellIs" dxfId="3223" priority="92" stopIfTrue="1" operator="between">
      <formula>150</formula>
      <formula>250</formula>
    </cfRule>
    <cfRule type="cellIs" dxfId="3222" priority="93" stopIfTrue="1" operator="between">
      <formula>250</formula>
      <formula>300</formula>
    </cfRule>
  </conditionalFormatting>
  <conditionalFormatting sqref="D4">
    <cfRule type="cellIs" dxfId="3221" priority="88" stopIfTrue="1" operator="greaterThan">
      <formula>300</formula>
    </cfRule>
    <cfRule type="cellIs" dxfId="3220" priority="89" stopIfTrue="1" operator="between">
      <formula>150</formula>
      <formula>250</formula>
    </cfRule>
    <cfRule type="cellIs" dxfId="3219" priority="90" stopIfTrue="1" operator="between">
      <formula>250</formula>
      <formula>300</formula>
    </cfRule>
  </conditionalFormatting>
  <conditionalFormatting sqref="E4">
    <cfRule type="cellIs" dxfId="3218" priority="85" stopIfTrue="1" operator="greaterThan">
      <formula>300</formula>
    </cfRule>
    <cfRule type="cellIs" dxfId="3217" priority="86" stopIfTrue="1" operator="between">
      <formula>150</formula>
      <formula>250</formula>
    </cfRule>
    <cfRule type="cellIs" dxfId="3216" priority="87" stopIfTrue="1" operator="between">
      <formula>250</formula>
      <formula>300</formula>
    </cfRule>
  </conditionalFormatting>
  <conditionalFormatting sqref="F4">
    <cfRule type="cellIs" dxfId="3215" priority="82" stopIfTrue="1" operator="greaterThan">
      <formula>300</formula>
    </cfRule>
    <cfRule type="cellIs" dxfId="3214" priority="83" stopIfTrue="1" operator="between">
      <formula>150</formula>
      <formula>250</formula>
    </cfRule>
    <cfRule type="cellIs" dxfId="3213" priority="84" stopIfTrue="1" operator="between">
      <formula>250</formula>
      <formula>300</formula>
    </cfRule>
  </conditionalFormatting>
  <conditionalFormatting sqref="G4">
    <cfRule type="cellIs" dxfId="3212" priority="79" stopIfTrue="1" operator="greaterThan">
      <formula>300</formula>
    </cfRule>
    <cfRule type="cellIs" dxfId="3211" priority="80" stopIfTrue="1" operator="between">
      <formula>150</formula>
      <formula>250</formula>
    </cfRule>
    <cfRule type="cellIs" dxfId="3210" priority="81" stopIfTrue="1" operator="between">
      <formula>250</formula>
      <formula>300</formula>
    </cfRule>
  </conditionalFormatting>
  <conditionalFormatting sqref="H4">
    <cfRule type="cellIs" dxfId="3209" priority="76" stopIfTrue="1" operator="greaterThan">
      <formula>300</formula>
    </cfRule>
    <cfRule type="cellIs" dxfId="3208" priority="77" stopIfTrue="1" operator="between">
      <formula>150</formula>
      <formula>250</formula>
    </cfRule>
    <cfRule type="cellIs" dxfId="3207" priority="78" stopIfTrue="1" operator="between">
      <formula>250</formula>
      <formula>300</formula>
    </cfRule>
  </conditionalFormatting>
  <conditionalFormatting sqref="I4">
    <cfRule type="cellIs" dxfId="3206" priority="73" stopIfTrue="1" operator="greaterThan">
      <formula>300</formula>
    </cfRule>
    <cfRule type="cellIs" dxfId="3205" priority="74" stopIfTrue="1" operator="between">
      <formula>150</formula>
      <formula>250</formula>
    </cfRule>
    <cfRule type="cellIs" dxfId="3204" priority="75" stopIfTrue="1" operator="between">
      <formula>250</formula>
      <formula>300</formula>
    </cfRule>
  </conditionalFormatting>
  <conditionalFormatting sqref="J4">
    <cfRule type="cellIs" dxfId="3203" priority="70" stopIfTrue="1" operator="greaterThan">
      <formula>300</formula>
    </cfRule>
    <cfRule type="cellIs" dxfId="3202" priority="71" stopIfTrue="1" operator="between">
      <formula>150</formula>
      <formula>250</formula>
    </cfRule>
    <cfRule type="cellIs" dxfId="3201" priority="72" stopIfTrue="1" operator="between">
      <formula>250</formula>
      <formula>300</formula>
    </cfRule>
  </conditionalFormatting>
  <conditionalFormatting sqref="K4">
    <cfRule type="cellIs" dxfId="3200" priority="67" stopIfTrue="1" operator="greaterThan">
      <formula>300</formula>
    </cfRule>
    <cfRule type="cellIs" dxfId="3199" priority="68" stopIfTrue="1" operator="between">
      <formula>150</formula>
      <formula>250</formula>
    </cfRule>
    <cfRule type="cellIs" dxfId="3198" priority="69" stopIfTrue="1" operator="between">
      <formula>250</formula>
      <formula>300</formula>
    </cfRule>
  </conditionalFormatting>
  <conditionalFormatting sqref="L4">
    <cfRule type="cellIs" dxfId="3197" priority="64" stopIfTrue="1" operator="greaterThan">
      <formula>300</formula>
    </cfRule>
    <cfRule type="cellIs" dxfId="3196" priority="65" stopIfTrue="1" operator="between">
      <formula>150</formula>
      <formula>250</formula>
    </cfRule>
    <cfRule type="cellIs" dxfId="3195" priority="66" stopIfTrue="1" operator="between">
      <formula>250</formula>
      <formula>300</formula>
    </cfRule>
  </conditionalFormatting>
  <conditionalFormatting sqref="M4">
    <cfRule type="cellIs" dxfId="3194" priority="61" stopIfTrue="1" operator="greaterThan">
      <formula>300</formula>
    </cfRule>
    <cfRule type="cellIs" dxfId="3193" priority="62" stopIfTrue="1" operator="between">
      <formula>150</formula>
      <formula>250</formula>
    </cfRule>
    <cfRule type="cellIs" dxfId="3192" priority="63" stopIfTrue="1" operator="between">
      <formula>250</formula>
      <formula>300</formula>
    </cfRule>
  </conditionalFormatting>
  <conditionalFormatting sqref="N4">
    <cfRule type="cellIs" dxfId="3191" priority="58" stopIfTrue="1" operator="greaterThan">
      <formula>300</formula>
    </cfRule>
    <cfRule type="cellIs" dxfId="3190" priority="59" stopIfTrue="1" operator="between">
      <formula>150</formula>
      <formula>250</formula>
    </cfRule>
    <cfRule type="cellIs" dxfId="3189" priority="60" stopIfTrue="1" operator="between">
      <formula>250</formula>
      <formula>300</formula>
    </cfRule>
  </conditionalFormatting>
  <conditionalFormatting sqref="O4">
    <cfRule type="cellIs" dxfId="3188" priority="55" stopIfTrue="1" operator="greaterThan">
      <formula>300</formula>
    </cfRule>
    <cfRule type="cellIs" dxfId="3187" priority="56" stopIfTrue="1" operator="between">
      <formula>150</formula>
      <formula>250</formula>
    </cfRule>
    <cfRule type="cellIs" dxfId="3186" priority="57" stopIfTrue="1" operator="between">
      <formula>250</formula>
      <formula>300</formula>
    </cfRule>
  </conditionalFormatting>
  <conditionalFormatting sqref="P4">
    <cfRule type="cellIs" dxfId="3185" priority="52" stopIfTrue="1" operator="greaterThan">
      <formula>300</formula>
    </cfRule>
    <cfRule type="cellIs" dxfId="3184" priority="53" stopIfTrue="1" operator="between">
      <formula>150</formula>
      <formula>250</formula>
    </cfRule>
    <cfRule type="cellIs" dxfId="3183" priority="54" stopIfTrue="1" operator="between">
      <formula>250</formula>
      <formula>300</formula>
    </cfRule>
  </conditionalFormatting>
  <conditionalFormatting sqref="Q4">
    <cfRule type="cellIs" dxfId="3182" priority="49" stopIfTrue="1" operator="greaterThan">
      <formula>300</formula>
    </cfRule>
    <cfRule type="cellIs" dxfId="3181" priority="50" stopIfTrue="1" operator="between">
      <formula>150</formula>
      <formula>250</formula>
    </cfRule>
    <cfRule type="cellIs" dxfId="3180" priority="51" stopIfTrue="1" operator="between">
      <formula>250</formula>
      <formula>300</formula>
    </cfRule>
  </conditionalFormatting>
  <conditionalFormatting sqref="R4">
    <cfRule type="cellIs" dxfId="3179" priority="46" stopIfTrue="1" operator="greaterThan">
      <formula>300</formula>
    </cfRule>
    <cfRule type="cellIs" dxfId="3178" priority="47" stopIfTrue="1" operator="between">
      <formula>150</formula>
      <formula>250</formula>
    </cfRule>
    <cfRule type="cellIs" dxfId="3177" priority="48" stopIfTrue="1" operator="between">
      <formula>250</formula>
      <formula>300</formula>
    </cfRule>
  </conditionalFormatting>
  <conditionalFormatting sqref="S4">
    <cfRule type="cellIs" dxfId="3176" priority="43" stopIfTrue="1" operator="greaterThan">
      <formula>300</formula>
    </cfRule>
    <cfRule type="cellIs" dxfId="3175" priority="44" stopIfTrue="1" operator="between">
      <formula>150</formula>
      <formula>250</formula>
    </cfRule>
    <cfRule type="cellIs" dxfId="3174" priority="45" stopIfTrue="1" operator="between">
      <formula>250</formula>
      <formula>300</formula>
    </cfRule>
  </conditionalFormatting>
  <conditionalFormatting sqref="T4">
    <cfRule type="cellIs" dxfId="3173" priority="40" stopIfTrue="1" operator="greaterThan">
      <formula>300</formula>
    </cfRule>
    <cfRule type="cellIs" dxfId="3172" priority="41" stopIfTrue="1" operator="between">
      <formula>150</formula>
      <formula>250</formula>
    </cfRule>
    <cfRule type="cellIs" dxfId="3171" priority="42" stopIfTrue="1" operator="between">
      <formula>250</formula>
      <formula>300</formula>
    </cfRule>
  </conditionalFormatting>
  <conditionalFormatting sqref="U4">
    <cfRule type="cellIs" dxfId="3170" priority="37" stopIfTrue="1" operator="greaterThan">
      <formula>300</formula>
    </cfRule>
    <cfRule type="cellIs" dxfId="3169" priority="38" stopIfTrue="1" operator="between">
      <formula>150</formula>
      <formula>250</formula>
    </cfRule>
    <cfRule type="cellIs" dxfId="3168" priority="39" stopIfTrue="1" operator="between">
      <formula>250</formula>
      <formula>300</formula>
    </cfRule>
  </conditionalFormatting>
  <conditionalFormatting sqref="V4">
    <cfRule type="cellIs" dxfId="3167" priority="34" stopIfTrue="1" operator="greaterThan">
      <formula>300</formula>
    </cfRule>
    <cfRule type="cellIs" dxfId="3166" priority="35" stopIfTrue="1" operator="between">
      <formula>150</formula>
      <formula>250</formula>
    </cfRule>
    <cfRule type="cellIs" dxfId="3165" priority="36" stopIfTrue="1" operator="between">
      <formula>250</formula>
      <formula>300</formula>
    </cfRule>
  </conditionalFormatting>
  <conditionalFormatting sqref="W4">
    <cfRule type="cellIs" dxfId="3164" priority="31" stopIfTrue="1" operator="greaterThan">
      <formula>300</formula>
    </cfRule>
    <cfRule type="cellIs" dxfId="3163" priority="32" stopIfTrue="1" operator="between">
      <formula>150</formula>
      <formula>250</formula>
    </cfRule>
    <cfRule type="cellIs" dxfId="3162" priority="33" stopIfTrue="1" operator="between">
      <formula>250</formula>
      <formula>300</formula>
    </cfRule>
  </conditionalFormatting>
  <conditionalFormatting sqref="X4">
    <cfRule type="cellIs" dxfId="3161" priority="28" stopIfTrue="1" operator="greaterThan">
      <formula>300</formula>
    </cfRule>
    <cfRule type="cellIs" dxfId="3160" priority="29" stopIfTrue="1" operator="between">
      <formula>150</formula>
      <formula>250</formula>
    </cfRule>
    <cfRule type="cellIs" dxfId="3159" priority="30" stopIfTrue="1" operator="between">
      <formula>250</formula>
      <formula>300</formula>
    </cfRule>
  </conditionalFormatting>
  <conditionalFormatting sqref="Y4">
    <cfRule type="cellIs" dxfId="3158" priority="25" stopIfTrue="1" operator="greaterThan">
      <formula>300</formula>
    </cfRule>
    <cfRule type="cellIs" dxfId="3157" priority="26" stopIfTrue="1" operator="between">
      <formula>150</formula>
      <formula>250</formula>
    </cfRule>
    <cfRule type="cellIs" dxfId="3156" priority="27" stopIfTrue="1" operator="between">
      <formula>250</formula>
      <formula>300</formula>
    </cfRule>
  </conditionalFormatting>
  <conditionalFormatting sqref="Z4">
    <cfRule type="cellIs" dxfId="3155" priority="22" stopIfTrue="1" operator="greaterThan">
      <formula>300</formula>
    </cfRule>
    <cfRule type="cellIs" dxfId="3154" priority="23" stopIfTrue="1" operator="between">
      <formula>150</formula>
      <formula>250</formula>
    </cfRule>
    <cfRule type="cellIs" dxfId="3153" priority="24" stopIfTrue="1" operator="between">
      <formula>250</formula>
      <formula>300</formula>
    </cfRule>
  </conditionalFormatting>
  <conditionalFormatting sqref="AA4">
    <cfRule type="cellIs" dxfId="3152" priority="19" stopIfTrue="1" operator="greaterThan">
      <formula>300</formula>
    </cfRule>
    <cfRule type="cellIs" dxfId="3151" priority="20" stopIfTrue="1" operator="between">
      <formula>150</formula>
      <formula>250</formula>
    </cfRule>
    <cfRule type="cellIs" dxfId="3150" priority="21" stopIfTrue="1" operator="between">
      <formula>250</formula>
      <formula>300</formula>
    </cfRule>
  </conditionalFormatting>
  <conditionalFormatting sqref="AB4">
    <cfRule type="cellIs" dxfId="3149" priority="16" stopIfTrue="1" operator="greaterThan">
      <formula>300</formula>
    </cfRule>
    <cfRule type="cellIs" dxfId="3148" priority="17" stopIfTrue="1" operator="between">
      <formula>150</formula>
      <formula>250</formula>
    </cfRule>
    <cfRule type="cellIs" dxfId="3147" priority="18" stopIfTrue="1" operator="between">
      <formula>250</formula>
      <formula>300</formula>
    </cfRule>
  </conditionalFormatting>
  <conditionalFormatting sqref="AC4">
    <cfRule type="cellIs" dxfId="3146" priority="13" stopIfTrue="1" operator="greaterThan">
      <formula>300</formula>
    </cfRule>
    <cfRule type="cellIs" dxfId="3145" priority="14" stopIfTrue="1" operator="between">
      <formula>150</formula>
      <formula>250</formula>
    </cfRule>
    <cfRule type="cellIs" dxfId="3144" priority="15" stopIfTrue="1" operator="between">
      <formula>250</formula>
      <formula>300</formula>
    </cfRule>
  </conditionalFormatting>
  <conditionalFormatting sqref="AD4">
    <cfRule type="cellIs" dxfId="3143" priority="10" stopIfTrue="1" operator="greaterThan">
      <formula>300</formula>
    </cfRule>
    <cfRule type="cellIs" dxfId="3142" priority="11" stopIfTrue="1" operator="between">
      <formula>150</formula>
      <formula>250</formula>
    </cfRule>
    <cfRule type="cellIs" dxfId="3141" priority="12" stopIfTrue="1" operator="between">
      <formula>250</formula>
      <formula>300</formula>
    </cfRule>
  </conditionalFormatting>
  <conditionalFormatting sqref="AE4">
    <cfRule type="cellIs" dxfId="3140" priority="7" stopIfTrue="1" operator="greaterThan">
      <formula>300</formula>
    </cfRule>
    <cfRule type="cellIs" dxfId="3139" priority="8" stopIfTrue="1" operator="between">
      <formula>150</formula>
      <formula>250</formula>
    </cfRule>
    <cfRule type="cellIs" dxfId="3138" priority="9" stopIfTrue="1" operator="between">
      <formula>250</formula>
      <formula>300</formula>
    </cfRule>
  </conditionalFormatting>
  <conditionalFormatting sqref="AF4">
    <cfRule type="cellIs" dxfId="3137" priority="4" stopIfTrue="1" operator="greaterThan">
      <formula>300</formula>
    </cfRule>
    <cfRule type="cellIs" dxfId="3136" priority="5" stopIfTrue="1" operator="between">
      <formula>150</formula>
      <formula>250</formula>
    </cfRule>
    <cfRule type="cellIs" dxfId="3135" priority="6" stopIfTrue="1" operator="between">
      <formula>250</formula>
      <formula>300</formula>
    </cfRule>
  </conditionalFormatting>
  <conditionalFormatting sqref="AG4">
    <cfRule type="cellIs" dxfId="3134" priority="1" stopIfTrue="1" operator="greaterThan">
      <formula>300</formula>
    </cfRule>
    <cfRule type="cellIs" dxfId="3133" priority="2" stopIfTrue="1" operator="between">
      <formula>150</formula>
      <formula>250</formula>
    </cfRule>
    <cfRule type="cellIs" dxfId="313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45.8</v>
      </c>
      <c r="C3" s="12">
        <v>44.9</v>
      </c>
      <c r="D3" s="12">
        <v>43.5</v>
      </c>
      <c r="E3" s="12">
        <v>49</v>
      </c>
      <c r="F3" s="12">
        <v>42.4</v>
      </c>
      <c r="G3" s="12">
        <v>48.7</v>
      </c>
      <c r="H3" s="12">
        <v>19.5</v>
      </c>
      <c r="I3" s="12">
        <v>49.6</v>
      </c>
      <c r="J3" s="12">
        <v>47.6</v>
      </c>
      <c r="K3" s="12">
        <v>16.399999999999999</v>
      </c>
      <c r="L3" s="12">
        <v>34.200000000000003</v>
      </c>
      <c r="M3" s="12">
        <v>47.3</v>
      </c>
      <c r="N3" s="12">
        <v>53</v>
      </c>
      <c r="O3" s="12">
        <v>50</v>
      </c>
      <c r="P3" s="12">
        <v>50.1</v>
      </c>
      <c r="Q3" s="12">
        <v>53</v>
      </c>
      <c r="R3" s="12">
        <v>53</v>
      </c>
      <c r="S3" s="12">
        <v>44.7</v>
      </c>
      <c r="T3" s="12">
        <v>48.5</v>
      </c>
      <c r="U3" s="12">
        <v>52.2</v>
      </c>
      <c r="V3" s="12">
        <v>53</v>
      </c>
      <c r="W3" s="12">
        <v>53</v>
      </c>
      <c r="X3" s="12">
        <v>37.700000000000003</v>
      </c>
      <c r="Y3" s="12">
        <v>45.3</v>
      </c>
      <c r="Z3" s="12">
        <v>45.3</v>
      </c>
      <c r="AA3" s="12">
        <v>41.5</v>
      </c>
      <c r="AB3" s="12">
        <v>40.799999999999997</v>
      </c>
      <c r="AC3" s="12">
        <v>41.7</v>
      </c>
      <c r="AD3" s="12">
        <v>42.3</v>
      </c>
      <c r="AE3" s="12">
        <v>42.7</v>
      </c>
      <c r="AF3" s="12">
        <v>41.4</v>
      </c>
      <c r="AG3" s="12"/>
      <c r="AH3" s="12"/>
      <c r="AI3" s="12"/>
    </row>
    <row r="4" spans="1:40" s="6" customFormat="1" x14ac:dyDescent="0.25">
      <c r="A4" s="13" t="s">
        <v>4</v>
      </c>
      <c r="B4" s="28">
        <v>371.70000000000005</v>
      </c>
      <c r="C4" s="28">
        <f t="shared" ref="C4:D4" si="0">SUM(C54:C57)</f>
        <v>365.2</v>
      </c>
      <c r="D4" s="28">
        <f t="shared" si="0"/>
        <v>350.1</v>
      </c>
      <c r="E4" s="28">
        <f t="shared" ref="E4:F4" si="1">SUM(E54:E57)</f>
        <v>237.50000000000003</v>
      </c>
      <c r="F4" s="28">
        <f t="shared" si="1"/>
        <v>340.20000000000005</v>
      </c>
      <c r="G4" s="28">
        <f t="shared" ref="G4:H4" si="2">SUM(G54:G57)</f>
        <v>279.10000000000002</v>
      </c>
      <c r="H4" s="28">
        <f t="shared" si="2"/>
        <v>75</v>
      </c>
      <c r="I4" s="28">
        <f t="shared" ref="I4:K4" si="3">SUM(I54:I57)</f>
        <v>283.8</v>
      </c>
      <c r="J4" s="28">
        <f t="shared" si="3"/>
        <v>380</v>
      </c>
      <c r="K4" s="28">
        <f t="shared" si="3"/>
        <v>86.4</v>
      </c>
      <c r="L4" s="28">
        <f t="shared" ref="L4:M4" si="4">SUM(L54:L57)</f>
        <v>117.2</v>
      </c>
      <c r="M4" s="28">
        <f t="shared" si="4"/>
        <v>165.8</v>
      </c>
      <c r="N4" s="28">
        <f t="shared" ref="N4:O4" si="5">SUM(N54:N57)</f>
        <v>218.1</v>
      </c>
      <c r="O4" s="28">
        <f t="shared" si="5"/>
        <v>377.79999999999995</v>
      </c>
      <c r="P4" s="28">
        <f t="shared" ref="P4:Q4" si="6">SUM(P54:P57)</f>
        <v>270.20000000000005</v>
      </c>
      <c r="Q4" s="28">
        <f t="shared" si="6"/>
        <v>238.5</v>
      </c>
      <c r="R4" s="28">
        <f t="shared" ref="R4:S4" si="7">SUM(R54:R57)</f>
        <v>305.60000000000002</v>
      </c>
      <c r="S4" s="28">
        <f t="shared" si="7"/>
        <v>370.8</v>
      </c>
      <c r="T4" s="28">
        <f t="shared" ref="T4:U4" si="8">SUM(T54:T57)</f>
        <v>276.5</v>
      </c>
      <c r="U4" s="28">
        <f t="shared" si="8"/>
        <v>349.8</v>
      </c>
      <c r="V4" s="28">
        <f t="shared" ref="V4:W4" si="9">SUM(V54:V57)</f>
        <v>259.40000000000003</v>
      </c>
      <c r="W4" s="28">
        <f t="shared" si="9"/>
        <v>188.50000000000003</v>
      </c>
      <c r="X4" s="28">
        <f t="shared" ref="X4:Y4" si="10">SUM(X54:X57)</f>
        <v>252.59999999999997</v>
      </c>
      <c r="Y4" s="28">
        <f t="shared" si="10"/>
        <v>351.4</v>
      </c>
      <c r="Z4" s="28">
        <f t="shared" ref="Z4:AA4" si="11">SUM(Z54:Z57)</f>
        <v>343.49999999999994</v>
      </c>
      <c r="AA4" s="28">
        <f t="shared" si="11"/>
        <v>338.2</v>
      </c>
      <c r="AB4" s="28">
        <f t="shared" ref="AB4:AC4" si="12">SUM(AB54:AB57)</f>
        <v>337.9</v>
      </c>
      <c r="AC4" s="28">
        <f t="shared" si="12"/>
        <v>343.50000000000006</v>
      </c>
      <c r="AD4" s="28">
        <f t="shared" ref="AD4:AE4" si="13">SUM(AD54:AD57)</f>
        <v>350.70000000000005</v>
      </c>
      <c r="AE4" s="28">
        <f t="shared" si="13"/>
        <v>352.70000000000005</v>
      </c>
      <c r="AF4" s="28">
        <f t="shared" ref="AF4" si="14">SUM(AF54:AF57)</f>
        <v>342.7</v>
      </c>
      <c r="AG4" s="28"/>
      <c r="AI4" s="9">
        <f>SUM(C4:AG4)</f>
        <v>8548.6999999999989</v>
      </c>
      <c r="AJ4" s="14">
        <f>AVERAGE(C4:AG4)</f>
        <v>284.95666666666665</v>
      </c>
      <c r="AK4" s="15"/>
    </row>
    <row r="5" spans="1:40" x14ac:dyDescent="0.25">
      <c r="A5" s="11" t="s">
        <v>29</v>
      </c>
      <c r="B5" s="10">
        <v>347915</v>
      </c>
      <c r="C5" s="10">
        <f t="shared" ref="C5:D5" si="15">$B53+C6</f>
        <v>348280</v>
      </c>
      <c r="D5" s="10">
        <f t="shared" si="15"/>
        <v>348631</v>
      </c>
      <c r="E5" s="10">
        <f t="shared" ref="E5:F5" si="16">$B53+E6</f>
        <v>348868</v>
      </c>
      <c r="F5" s="10">
        <f t="shared" si="16"/>
        <v>349210</v>
      </c>
      <c r="G5" s="10">
        <f t="shared" ref="G5:H5" si="17">$B53+G6</f>
        <v>349491</v>
      </c>
      <c r="H5" s="10">
        <f t="shared" si="17"/>
        <v>349579.2</v>
      </c>
      <c r="I5" s="10">
        <f t="shared" ref="I5:J5" si="18">$B53+I6</f>
        <v>349863</v>
      </c>
      <c r="J5" s="10">
        <f t="shared" si="18"/>
        <v>350243</v>
      </c>
      <c r="K5" s="10">
        <f t="shared" ref="K5:L5" si="19">$B53+K6</f>
        <v>350330</v>
      </c>
      <c r="L5" s="10">
        <f t="shared" si="19"/>
        <v>350448</v>
      </c>
      <c r="M5" s="10">
        <f t="shared" ref="M5:N5" si="20">$B53+M6</f>
        <v>350615</v>
      </c>
      <c r="N5" s="10">
        <f t="shared" si="20"/>
        <v>350833</v>
      </c>
      <c r="O5" s="10">
        <f t="shared" ref="O5:P5" si="21">$B53+O6</f>
        <v>351211</v>
      </c>
      <c r="P5" s="10">
        <f t="shared" si="21"/>
        <v>351481</v>
      </c>
      <c r="Q5" s="10">
        <f t="shared" ref="Q5:R5" si="22">$B53+Q6</f>
        <v>351721</v>
      </c>
      <c r="R5" s="10">
        <f t="shared" si="22"/>
        <v>352027</v>
      </c>
      <c r="S5" s="10">
        <f t="shared" ref="S5:T5" si="23">$B53+S6</f>
        <v>352398</v>
      </c>
      <c r="T5" s="10">
        <f t="shared" si="23"/>
        <v>352675</v>
      </c>
      <c r="U5" s="10">
        <f t="shared" ref="U5:V5" si="24">$B53+U6</f>
        <v>353025</v>
      </c>
      <c r="V5" s="10">
        <f t="shared" si="24"/>
        <v>353285</v>
      </c>
      <c r="W5" s="10">
        <f t="shared" ref="W5:X5" si="25">$B53+W6</f>
        <v>353474</v>
      </c>
      <c r="X5" s="10">
        <f t="shared" si="25"/>
        <v>353726</v>
      </c>
      <c r="Y5" s="10">
        <f t="shared" ref="Y5:Z5" si="26">$B53+Y6</f>
        <v>354079</v>
      </c>
      <c r="Z5" s="10">
        <f t="shared" si="26"/>
        <v>354423</v>
      </c>
      <c r="AA5" s="10">
        <f t="shared" ref="AA5:AB5" si="27">$B53+AA6</f>
        <v>354762</v>
      </c>
      <c r="AB5" s="10">
        <f t="shared" si="27"/>
        <v>355100</v>
      </c>
      <c r="AC5" s="10">
        <f t="shared" ref="AC5:AD5" si="28">$B53+AC6</f>
        <v>355444</v>
      </c>
      <c r="AD5" s="10">
        <f t="shared" si="28"/>
        <v>355795</v>
      </c>
      <c r="AE5" s="10">
        <f t="shared" ref="AE5:AF5" si="29">$B53+AE6</f>
        <v>356148</v>
      </c>
      <c r="AF5" s="10">
        <f t="shared" si="29"/>
        <v>356491</v>
      </c>
      <c r="AG5" s="10"/>
      <c r="AI5" s="10">
        <f>MAX(C5:AG5)-B5</f>
        <v>8576</v>
      </c>
    </row>
    <row r="6" spans="1:40" s="19" customFormat="1" x14ac:dyDescent="0.25">
      <c r="B6" s="24">
        <v>306240</v>
      </c>
      <c r="C6" s="24">
        <v>306605</v>
      </c>
      <c r="D6" s="24">
        <v>306956</v>
      </c>
      <c r="E6" s="24">
        <v>307193</v>
      </c>
      <c r="F6" s="24">
        <v>307535</v>
      </c>
      <c r="G6" s="24">
        <v>307816</v>
      </c>
      <c r="H6" s="24">
        <f>I6-I4</f>
        <v>307904.2</v>
      </c>
      <c r="I6" s="24">
        <v>308188</v>
      </c>
      <c r="J6" s="24">
        <v>308568</v>
      </c>
      <c r="K6" s="24">
        <v>308655</v>
      </c>
      <c r="L6" s="24">
        <v>308773</v>
      </c>
      <c r="M6" s="24">
        <v>308940</v>
      </c>
      <c r="N6" s="24">
        <v>309158</v>
      </c>
      <c r="O6" s="24">
        <v>309536</v>
      </c>
      <c r="P6" s="24">
        <v>309806</v>
      </c>
      <c r="Q6" s="24">
        <v>310046</v>
      </c>
      <c r="R6" s="24">
        <v>310352</v>
      </c>
      <c r="S6" s="24">
        <v>310723</v>
      </c>
      <c r="T6" s="24">
        <v>311000</v>
      </c>
      <c r="U6" s="24">
        <v>311350</v>
      </c>
      <c r="V6" s="24">
        <v>311610</v>
      </c>
      <c r="W6" s="24">
        <v>311799</v>
      </c>
      <c r="X6" s="24">
        <v>312051</v>
      </c>
      <c r="Y6" s="24">
        <v>312404</v>
      </c>
      <c r="Z6" s="24">
        <v>312748</v>
      </c>
      <c r="AA6" s="24">
        <v>313087</v>
      </c>
      <c r="AB6" s="24">
        <v>313425</v>
      </c>
      <c r="AC6" s="24">
        <v>313769</v>
      </c>
      <c r="AD6" s="24">
        <v>314120</v>
      </c>
      <c r="AE6" s="24">
        <v>314473</v>
      </c>
      <c r="AF6" s="24">
        <v>314816</v>
      </c>
      <c r="AG6" s="24"/>
      <c r="AI6" s="10"/>
      <c r="AJ6" s="20"/>
    </row>
    <row r="7" spans="1:40" x14ac:dyDescent="0.25">
      <c r="A7" s="11" t="s">
        <v>27</v>
      </c>
      <c r="B7" s="10">
        <v>297985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305290</v>
      </c>
      <c r="AI7" s="10">
        <f>MAX(C7:AG7)-B7</f>
        <v>7305</v>
      </c>
      <c r="AJ7" s="16"/>
    </row>
    <row r="8" spans="1:40" x14ac:dyDescent="0.25">
      <c r="A8" s="18" t="s">
        <v>37</v>
      </c>
      <c r="B8" s="10">
        <v>49930</v>
      </c>
      <c r="F8" s="10"/>
      <c r="G8" s="10"/>
      <c r="H8" s="10"/>
      <c r="I8" s="10"/>
      <c r="N8" s="10"/>
      <c r="O8" s="10"/>
      <c r="T8" s="10"/>
      <c r="Z8" s="10"/>
      <c r="AC8" s="10"/>
      <c r="AD8" s="10"/>
      <c r="AE8" s="10"/>
      <c r="AF8" s="10"/>
      <c r="AG8" s="10">
        <f>AI57</f>
        <v>51201</v>
      </c>
      <c r="AI8" s="10">
        <f>MAX(C8:AG8)-B8</f>
        <v>1271</v>
      </c>
    </row>
    <row r="9" spans="1:40" x14ac:dyDescent="0.25">
      <c r="AI9" s="10">
        <f>SUM(AI7:AI8)</f>
        <v>8576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108.4</v>
      </c>
      <c r="C54" s="12">
        <v>106.6</v>
      </c>
      <c r="D54" s="12">
        <v>102.2</v>
      </c>
      <c r="E54" s="12">
        <v>66.400000000000006</v>
      </c>
      <c r="F54" s="12">
        <v>98.7</v>
      </c>
      <c r="G54" s="12">
        <v>79.2</v>
      </c>
      <c r="H54" s="12">
        <v>25.9</v>
      </c>
      <c r="I54" s="12">
        <v>79.599999999999994</v>
      </c>
      <c r="J54" s="12">
        <v>111.2</v>
      </c>
      <c r="K54" s="12">
        <v>25.1</v>
      </c>
      <c r="L54" s="12">
        <v>32.700000000000003</v>
      </c>
      <c r="M54" s="12">
        <v>48.2</v>
      </c>
      <c r="N54" s="12">
        <v>62.3</v>
      </c>
      <c r="O54" s="12">
        <v>111</v>
      </c>
      <c r="P54" s="12">
        <v>79.400000000000006</v>
      </c>
      <c r="Q54" s="12">
        <v>69</v>
      </c>
      <c r="R54" s="12">
        <v>91.7</v>
      </c>
      <c r="S54" s="12">
        <v>108.1</v>
      </c>
      <c r="T54" s="12">
        <v>80.099999999999994</v>
      </c>
      <c r="U54" s="12">
        <v>101.5</v>
      </c>
      <c r="V54" s="12">
        <v>76.7</v>
      </c>
      <c r="W54" s="12">
        <v>55</v>
      </c>
      <c r="X54" s="12">
        <v>76.3</v>
      </c>
      <c r="Y54" s="12">
        <v>101.6</v>
      </c>
      <c r="Z54" s="12">
        <v>98.8</v>
      </c>
      <c r="AA54" s="12">
        <v>98.7</v>
      </c>
      <c r="AB54" s="12">
        <v>98.8</v>
      </c>
      <c r="AC54" s="12">
        <v>100.3</v>
      </c>
      <c r="AD54" s="12">
        <v>102.7</v>
      </c>
      <c r="AE54" s="12">
        <v>103.1</v>
      </c>
      <c r="AF54" s="12">
        <v>99.7</v>
      </c>
      <c r="AG54" s="12"/>
      <c r="AH54" s="12"/>
      <c r="AI54" s="10">
        <v>63076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105.7</v>
      </c>
      <c r="C55" s="12">
        <v>104</v>
      </c>
      <c r="D55" s="12">
        <v>99.6</v>
      </c>
      <c r="E55" s="12">
        <v>65.7</v>
      </c>
      <c r="F55" s="12">
        <v>97.4</v>
      </c>
      <c r="G55" s="12">
        <v>77.900000000000006</v>
      </c>
      <c r="H55" s="12">
        <v>25</v>
      </c>
      <c r="I55" s="12">
        <v>79.7</v>
      </c>
      <c r="J55" s="12">
        <v>108.7</v>
      </c>
      <c r="K55" s="12">
        <v>24.5</v>
      </c>
      <c r="L55" s="12">
        <v>32.200000000000003</v>
      </c>
      <c r="M55" s="12">
        <v>47.8</v>
      </c>
      <c r="N55" s="12">
        <v>61.8</v>
      </c>
      <c r="O55" s="12">
        <v>108.3</v>
      </c>
      <c r="P55" s="12">
        <v>78.2</v>
      </c>
      <c r="Q55" s="12">
        <v>68.599999999999994</v>
      </c>
      <c r="R55" s="12">
        <v>88.7</v>
      </c>
      <c r="S55" s="12">
        <v>105.9</v>
      </c>
      <c r="T55" s="12">
        <v>78.900000000000006</v>
      </c>
      <c r="U55" s="12">
        <v>100.4</v>
      </c>
      <c r="V55" s="12">
        <v>75.900000000000006</v>
      </c>
      <c r="W55" s="12">
        <v>54.4</v>
      </c>
      <c r="X55" s="12">
        <v>75.3</v>
      </c>
      <c r="Y55" s="12">
        <v>100.3</v>
      </c>
      <c r="Z55" s="12">
        <v>98.1</v>
      </c>
      <c r="AA55" s="12">
        <v>96.9</v>
      </c>
      <c r="AB55" s="12">
        <v>97</v>
      </c>
      <c r="AC55" s="12">
        <v>98.5</v>
      </c>
      <c r="AD55" s="12">
        <v>100.3</v>
      </c>
      <c r="AE55" s="12">
        <v>100.7</v>
      </c>
      <c r="AF55" s="12">
        <v>98.2</v>
      </c>
      <c r="AG55" s="12"/>
      <c r="AH55" s="12"/>
      <c r="AI55" s="10">
        <v>103010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101.8</v>
      </c>
      <c r="C56" s="12">
        <v>99.8</v>
      </c>
      <c r="D56" s="12">
        <v>95.2</v>
      </c>
      <c r="E56" s="12">
        <v>63.8</v>
      </c>
      <c r="F56" s="12">
        <v>93.1</v>
      </c>
      <c r="G56" s="12">
        <v>76.7</v>
      </c>
      <c r="H56" s="12">
        <v>11.6</v>
      </c>
      <c r="I56" s="12">
        <v>80.2</v>
      </c>
      <c r="J56" s="12">
        <v>103.7</v>
      </c>
      <c r="K56" s="12">
        <v>23.9</v>
      </c>
      <c r="L56" s="12">
        <v>32</v>
      </c>
      <c r="M56" s="12">
        <v>46.4</v>
      </c>
      <c r="N56" s="12">
        <v>60.9</v>
      </c>
      <c r="O56" s="12">
        <v>103.6</v>
      </c>
      <c r="P56" s="12">
        <v>74.400000000000006</v>
      </c>
      <c r="Q56" s="12">
        <v>67.5</v>
      </c>
      <c r="R56" s="12">
        <v>84.1</v>
      </c>
      <c r="S56" s="12">
        <v>101.7</v>
      </c>
      <c r="T56" s="12">
        <v>74.8</v>
      </c>
      <c r="U56" s="12">
        <v>96.2</v>
      </c>
      <c r="V56" s="12">
        <v>71.7</v>
      </c>
      <c r="W56" s="12">
        <v>52.7</v>
      </c>
      <c r="X56" s="12">
        <v>68.3</v>
      </c>
      <c r="Y56" s="12">
        <v>96.4</v>
      </c>
      <c r="Z56" s="12">
        <v>94.4</v>
      </c>
      <c r="AA56" s="12">
        <v>92.7</v>
      </c>
      <c r="AB56" s="12">
        <v>92.6</v>
      </c>
      <c r="AC56" s="12">
        <v>94.4</v>
      </c>
      <c r="AD56" s="12">
        <v>96.6</v>
      </c>
      <c r="AE56" s="12">
        <v>96.8</v>
      </c>
      <c r="AF56" s="12">
        <v>93.9</v>
      </c>
      <c r="AG56" s="12"/>
      <c r="AH56" s="12"/>
      <c r="AI56" s="10">
        <v>97529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55.8</v>
      </c>
      <c r="C57" s="12">
        <v>54.8</v>
      </c>
      <c r="D57" s="12">
        <v>53.1</v>
      </c>
      <c r="E57" s="12">
        <v>41.6</v>
      </c>
      <c r="F57" s="12">
        <v>51</v>
      </c>
      <c r="G57" s="12">
        <v>45.3</v>
      </c>
      <c r="H57" s="12">
        <v>12.5</v>
      </c>
      <c r="I57" s="12">
        <v>44.3</v>
      </c>
      <c r="J57" s="12">
        <v>56.4</v>
      </c>
      <c r="K57" s="12">
        <v>12.9</v>
      </c>
      <c r="L57" s="12">
        <v>20.3</v>
      </c>
      <c r="M57" s="12">
        <v>23.4</v>
      </c>
      <c r="N57" s="12">
        <v>33.1</v>
      </c>
      <c r="O57" s="12">
        <v>54.9</v>
      </c>
      <c r="P57" s="12">
        <v>38.200000000000003</v>
      </c>
      <c r="Q57" s="12">
        <v>33.4</v>
      </c>
      <c r="R57" s="12">
        <v>41.1</v>
      </c>
      <c r="S57" s="12">
        <v>55.1</v>
      </c>
      <c r="T57" s="12">
        <v>42.7</v>
      </c>
      <c r="U57" s="12">
        <v>51.7</v>
      </c>
      <c r="V57" s="12">
        <v>35.1</v>
      </c>
      <c r="W57" s="12">
        <v>26.4</v>
      </c>
      <c r="X57" s="12">
        <v>32.700000000000003</v>
      </c>
      <c r="Y57" s="12">
        <v>53.1</v>
      </c>
      <c r="Z57" s="12">
        <v>52.2</v>
      </c>
      <c r="AA57" s="12">
        <v>49.9</v>
      </c>
      <c r="AB57" s="12">
        <v>49.5</v>
      </c>
      <c r="AC57" s="12">
        <v>50.3</v>
      </c>
      <c r="AD57" s="12">
        <v>51.1</v>
      </c>
      <c r="AE57" s="12">
        <v>52.1</v>
      </c>
      <c r="AF57" s="12">
        <v>50.9</v>
      </c>
      <c r="AG57" s="12"/>
      <c r="AH57" s="12"/>
      <c r="AI57" s="10">
        <v>51201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131" priority="181" stopIfTrue="1" operator="greaterThan">
      <formula>300</formula>
    </cfRule>
    <cfRule type="cellIs" dxfId="3130" priority="182" stopIfTrue="1" operator="between">
      <formula>150</formula>
      <formula>250</formula>
    </cfRule>
    <cfRule type="cellIs" dxfId="3129" priority="183" stopIfTrue="1" operator="between">
      <formula>250</formula>
      <formula>300</formula>
    </cfRule>
  </conditionalFormatting>
  <conditionalFormatting sqref="B4">
    <cfRule type="cellIs" dxfId="3128" priority="178" stopIfTrue="1" operator="greaterThan">
      <formula>300</formula>
    </cfRule>
    <cfRule type="cellIs" dxfId="3127" priority="179" stopIfTrue="1" operator="between">
      <formula>150</formula>
      <formula>250</formula>
    </cfRule>
    <cfRule type="cellIs" dxfId="3126" priority="180" stopIfTrue="1" operator="between">
      <formula>250</formula>
      <formula>300</formula>
    </cfRule>
  </conditionalFormatting>
  <conditionalFormatting sqref="AG4">
    <cfRule type="cellIs" dxfId="3125" priority="88" stopIfTrue="1" operator="greaterThan">
      <formula>300</formula>
    </cfRule>
    <cfRule type="cellIs" dxfId="3124" priority="89" stopIfTrue="1" operator="between">
      <formula>150</formula>
      <formula>250</formula>
    </cfRule>
    <cfRule type="cellIs" dxfId="3123" priority="90" stopIfTrue="1" operator="between">
      <formula>250</formula>
      <formula>300</formula>
    </cfRule>
  </conditionalFormatting>
  <conditionalFormatting sqref="D4">
    <cfRule type="cellIs" dxfId="3122" priority="85" stopIfTrue="1" operator="greaterThan">
      <formula>300</formula>
    </cfRule>
    <cfRule type="cellIs" dxfId="3121" priority="86" stopIfTrue="1" operator="between">
      <formula>150</formula>
      <formula>250</formula>
    </cfRule>
    <cfRule type="cellIs" dxfId="3120" priority="87" stopIfTrue="1" operator="between">
      <formula>250</formula>
      <formula>300</formula>
    </cfRule>
  </conditionalFormatting>
  <conditionalFormatting sqref="E4">
    <cfRule type="cellIs" dxfId="3119" priority="82" stopIfTrue="1" operator="greaterThan">
      <formula>300</formula>
    </cfRule>
    <cfRule type="cellIs" dxfId="3118" priority="83" stopIfTrue="1" operator="between">
      <formula>150</formula>
      <formula>250</formula>
    </cfRule>
    <cfRule type="cellIs" dxfId="3117" priority="84" stopIfTrue="1" operator="between">
      <formula>250</formula>
      <formula>300</formula>
    </cfRule>
  </conditionalFormatting>
  <conditionalFormatting sqref="F4">
    <cfRule type="cellIs" dxfId="3116" priority="79" stopIfTrue="1" operator="greaterThan">
      <formula>300</formula>
    </cfRule>
    <cfRule type="cellIs" dxfId="3115" priority="80" stopIfTrue="1" operator="between">
      <formula>150</formula>
      <formula>250</formula>
    </cfRule>
    <cfRule type="cellIs" dxfId="3114" priority="81" stopIfTrue="1" operator="between">
      <formula>250</formula>
      <formula>300</formula>
    </cfRule>
  </conditionalFormatting>
  <conditionalFormatting sqref="G4">
    <cfRule type="cellIs" dxfId="3113" priority="76" stopIfTrue="1" operator="greaterThan">
      <formula>300</formula>
    </cfRule>
    <cfRule type="cellIs" dxfId="3112" priority="77" stopIfTrue="1" operator="between">
      <formula>150</formula>
      <formula>250</formula>
    </cfRule>
    <cfRule type="cellIs" dxfId="3111" priority="78" stopIfTrue="1" operator="between">
      <formula>250</formula>
      <formula>300</formula>
    </cfRule>
  </conditionalFormatting>
  <conditionalFormatting sqref="H4">
    <cfRule type="cellIs" dxfId="3110" priority="73" stopIfTrue="1" operator="greaterThan">
      <formula>300</formula>
    </cfRule>
    <cfRule type="cellIs" dxfId="3109" priority="74" stopIfTrue="1" operator="between">
      <formula>150</formula>
      <formula>250</formula>
    </cfRule>
    <cfRule type="cellIs" dxfId="3108" priority="75" stopIfTrue="1" operator="between">
      <formula>250</formula>
      <formula>300</formula>
    </cfRule>
  </conditionalFormatting>
  <conditionalFormatting sqref="I4">
    <cfRule type="cellIs" dxfId="3107" priority="70" stopIfTrue="1" operator="greaterThan">
      <formula>300</formula>
    </cfRule>
    <cfRule type="cellIs" dxfId="3106" priority="71" stopIfTrue="1" operator="between">
      <formula>150</formula>
      <formula>250</formula>
    </cfRule>
    <cfRule type="cellIs" dxfId="3105" priority="72" stopIfTrue="1" operator="between">
      <formula>250</formula>
      <formula>300</formula>
    </cfRule>
  </conditionalFormatting>
  <conditionalFormatting sqref="J4">
    <cfRule type="cellIs" dxfId="3104" priority="67" stopIfTrue="1" operator="greaterThan">
      <formula>300</formula>
    </cfRule>
    <cfRule type="cellIs" dxfId="3103" priority="68" stopIfTrue="1" operator="between">
      <formula>150</formula>
      <formula>250</formula>
    </cfRule>
    <cfRule type="cellIs" dxfId="3102" priority="69" stopIfTrue="1" operator="between">
      <formula>250</formula>
      <formula>300</formula>
    </cfRule>
  </conditionalFormatting>
  <conditionalFormatting sqref="K4">
    <cfRule type="cellIs" dxfId="3101" priority="64" stopIfTrue="1" operator="greaterThan">
      <formula>300</formula>
    </cfRule>
    <cfRule type="cellIs" dxfId="3100" priority="65" stopIfTrue="1" operator="between">
      <formula>150</formula>
      <formula>250</formula>
    </cfRule>
    <cfRule type="cellIs" dxfId="3099" priority="66" stopIfTrue="1" operator="between">
      <formula>250</formula>
      <formula>300</formula>
    </cfRule>
  </conditionalFormatting>
  <conditionalFormatting sqref="L4">
    <cfRule type="cellIs" dxfId="3098" priority="61" stopIfTrue="1" operator="greaterThan">
      <formula>300</formula>
    </cfRule>
    <cfRule type="cellIs" dxfId="3097" priority="62" stopIfTrue="1" operator="between">
      <formula>150</formula>
      <formula>250</formula>
    </cfRule>
    <cfRule type="cellIs" dxfId="3096" priority="63" stopIfTrue="1" operator="between">
      <formula>250</formula>
      <formula>300</formula>
    </cfRule>
  </conditionalFormatting>
  <conditionalFormatting sqref="M4">
    <cfRule type="cellIs" dxfId="3095" priority="58" stopIfTrue="1" operator="greaterThan">
      <formula>300</formula>
    </cfRule>
    <cfRule type="cellIs" dxfId="3094" priority="59" stopIfTrue="1" operator="between">
      <formula>150</formula>
      <formula>250</formula>
    </cfRule>
    <cfRule type="cellIs" dxfId="3093" priority="60" stopIfTrue="1" operator="between">
      <formula>250</formula>
      <formula>300</formula>
    </cfRule>
  </conditionalFormatting>
  <conditionalFormatting sqref="N4">
    <cfRule type="cellIs" dxfId="3092" priority="55" stopIfTrue="1" operator="greaterThan">
      <formula>300</formula>
    </cfRule>
    <cfRule type="cellIs" dxfId="3091" priority="56" stopIfTrue="1" operator="between">
      <formula>150</formula>
      <formula>250</formula>
    </cfRule>
    <cfRule type="cellIs" dxfId="3090" priority="57" stopIfTrue="1" operator="between">
      <formula>250</formula>
      <formula>300</formula>
    </cfRule>
  </conditionalFormatting>
  <conditionalFormatting sqref="O4">
    <cfRule type="cellIs" dxfId="3089" priority="52" stopIfTrue="1" operator="greaterThan">
      <formula>300</formula>
    </cfRule>
    <cfRule type="cellIs" dxfId="3088" priority="53" stopIfTrue="1" operator="between">
      <formula>150</formula>
      <formula>250</formula>
    </cfRule>
    <cfRule type="cellIs" dxfId="3087" priority="54" stopIfTrue="1" operator="between">
      <formula>250</formula>
      <formula>300</formula>
    </cfRule>
  </conditionalFormatting>
  <conditionalFormatting sqref="P4">
    <cfRule type="cellIs" dxfId="3086" priority="49" stopIfTrue="1" operator="greaterThan">
      <formula>300</formula>
    </cfRule>
    <cfRule type="cellIs" dxfId="3085" priority="50" stopIfTrue="1" operator="between">
      <formula>150</formula>
      <formula>250</formula>
    </cfRule>
    <cfRule type="cellIs" dxfId="3084" priority="51" stopIfTrue="1" operator="between">
      <formula>250</formula>
      <formula>300</formula>
    </cfRule>
  </conditionalFormatting>
  <conditionalFormatting sqref="Q4">
    <cfRule type="cellIs" dxfId="3083" priority="46" stopIfTrue="1" operator="greaterThan">
      <formula>300</formula>
    </cfRule>
    <cfRule type="cellIs" dxfId="3082" priority="47" stopIfTrue="1" operator="between">
      <formula>150</formula>
      <formula>250</formula>
    </cfRule>
    <cfRule type="cellIs" dxfId="3081" priority="48" stopIfTrue="1" operator="between">
      <formula>250</formula>
      <formula>300</formula>
    </cfRule>
  </conditionalFormatting>
  <conditionalFormatting sqref="R4">
    <cfRule type="cellIs" dxfId="3080" priority="43" stopIfTrue="1" operator="greaterThan">
      <formula>300</formula>
    </cfRule>
    <cfRule type="cellIs" dxfId="3079" priority="44" stopIfTrue="1" operator="between">
      <formula>150</formula>
      <formula>250</formula>
    </cfRule>
    <cfRule type="cellIs" dxfId="3078" priority="45" stopIfTrue="1" operator="between">
      <formula>250</formula>
      <formula>300</formula>
    </cfRule>
  </conditionalFormatting>
  <conditionalFormatting sqref="S4">
    <cfRule type="cellIs" dxfId="3077" priority="40" stopIfTrue="1" operator="greaterThan">
      <formula>300</formula>
    </cfRule>
    <cfRule type="cellIs" dxfId="3076" priority="41" stopIfTrue="1" operator="between">
      <formula>150</formula>
      <formula>250</formula>
    </cfRule>
    <cfRule type="cellIs" dxfId="3075" priority="42" stopIfTrue="1" operator="between">
      <formula>250</formula>
      <formula>300</formula>
    </cfRule>
  </conditionalFormatting>
  <conditionalFormatting sqref="T4">
    <cfRule type="cellIs" dxfId="3074" priority="37" stopIfTrue="1" operator="greaterThan">
      <formula>300</formula>
    </cfRule>
    <cfRule type="cellIs" dxfId="3073" priority="38" stopIfTrue="1" operator="between">
      <formula>150</formula>
      <formula>250</formula>
    </cfRule>
    <cfRule type="cellIs" dxfId="3072" priority="39" stopIfTrue="1" operator="between">
      <formula>250</formula>
      <formula>300</formula>
    </cfRule>
  </conditionalFormatting>
  <conditionalFormatting sqref="U4">
    <cfRule type="cellIs" dxfId="3071" priority="34" stopIfTrue="1" operator="greaterThan">
      <formula>300</formula>
    </cfRule>
    <cfRule type="cellIs" dxfId="3070" priority="35" stopIfTrue="1" operator="between">
      <formula>150</formula>
      <formula>250</formula>
    </cfRule>
    <cfRule type="cellIs" dxfId="3069" priority="36" stopIfTrue="1" operator="between">
      <formula>250</formula>
      <formula>300</formula>
    </cfRule>
  </conditionalFormatting>
  <conditionalFormatting sqref="V4">
    <cfRule type="cellIs" dxfId="3068" priority="31" stopIfTrue="1" operator="greaterThan">
      <formula>300</formula>
    </cfRule>
    <cfRule type="cellIs" dxfId="3067" priority="32" stopIfTrue="1" operator="between">
      <formula>150</formula>
      <formula>250</formula>
    </cfRule>
    <cfRule type="cellIs" dxfId="3066" priority="33" stopIfTrue="1" operator="between">
      <formula>250</formula>
      <formula>300</formula>
    </cfRule>
  </conditionalFormatting>
  <conditionalFormatting sqref="W4">
    <cfRule type="cellIs" dxfId="3065" priority="28" stopIfTrue="1" operator="greaterThan">
      <formula>300</formula>
    </cfRule>
    <cfRule type="cellIs" dxfId="3064" priority="29" stopIfTrue="1" operator="between">
      <formula>150</formula>
      <formula>250</formula>
    </cfRule>
    <cfRule type="cellIs" dxfId="3063" priority="30" stopIfTrue="1" operator="between">
      <formula>250</formula>
      <formula>300</formula>
    </cfRule>
  </conditionalFormatting>
  <conditionalFormatting sqref="X4">
    <cfRule type="cellIs" dxfId="3062" priority="25" stopIfTrue="1" operator="greaterThan">
      <formula>300</formula>
    </cfRule>
    <cfRule type="cellIs" dxfId="3061" priority="26" stopIfTrue="1" operator="between">
      <formula>150</formula>
      <formula>250</formula>
    </cfRule>
    <cfRule type="cellIs" dxfId="3060" priority="27" stopIfTrue="1" operator="between">
      <formula>250</formula>
      <formula>300</formula>
    </cfRule>
  </conditionalFormatting>
  <conditionalFormatting sqref="Y4">
    <cfRule type="cellIs" dxfId="3059" priority="22" stopIfTrue="1" operator="greaterThan">
      <formula>300</formula>
    </cfRule>
    <cfRule type="cellIs" dxfId="3058" priority="23" stopIfTrue="1" operator="between">
      <formula>150</formula>
      <formula>250</formula>
    </cfRule>
    <cfRule type="cellIs" dxfId="3057" priority="24" stopIfTrue="1" operator="between">
      <formula>250</formula>
      <formula>300</formula>
    </cfRule>
  </conditionalFormatting>
  <conditionalFormatting sqref="Z4">
    <cfRule type="cellIs" dxfId="3056" priority="19" stopIfTrue="1" operator="greaterThan">
      <formula>300</formula>
    </cfRule>
    <cfRule type="cellIs" dxfId="3055" priority="20" stopIfTrue="1" operator="between">
      <formula>150</formula>
      <formula>250</formula>
    </cfRule>
    <cfRule type="cellIs" dxfId="3054" priority="21" stopIfTrue="1" operator="between">
      <formula>250</formula>
      <formula>300</formula>
    </cfRule>
  </conditionalFormatting>
  <conditionalFormatting sqref="AA4">
    <cfRule type="cellIs" dxfId="3053" priority="16" stopIfTrue="1" operator="greaterThan">
      <formula>300</formula>
    </cfRule>
    <cfRule type="cellIs" dxfId="3052" priority="17" stopIfTrue="1" operator="between">
      <formula>150</formula>
      <formula>250</formula>
    </cfRule>
    <cfRule type="cellIs" dxfId="3051" priority="18" stopIfTrue="1" operator="between">
      <formula>250</formula>
      <formula>300</formula>
    </cfRule>
  </conditionalFormatting>
  <conditionalFormatting sqref="AB4">
    <cfRule type="cellIs" dxfId="3050" priority="13" stopIfTrue="1" operator="greaterThan">
      <formula>300</formula>
    </cfRule>
    <cfRule type="cellIs" dxfId="3049" priority="14" stopIfTrue="1" operator="between">
      <formula>150</formula>
      <formula>250</formula>
    </cfRule>
    <cfRule type="cellIs" dxfId="3048" priority="15" stopIfTrue="1" operator="between">
      <formula>250</formula>
      <formula>300</formula>
    </cfRule>
  </conditionalFormatting>
  <conditionalFormatting sqref="AC4">
    <cfRule type="cellIs" dxfId="3047" priority="10" stopIfTrue="1" operator="greaterThan">
      <formula>300</formula>
    </cfRule>
    <cfRule type="cellIs" dxfId="3046" priority="11" stopIfTrue="1" operator="between">
      <formula>150</formula>
      <formula>250</formula>
    </cfRule>
    <cfRule type="cellIs" dxfId="3045" priority="12" stopIfTrue="1" operator="between">
      <formula>250</formula>
      <formula>300</formula>
    </cfRule>
  </conditionalFormatting>
  <conditionalFormatting sqref="AD4">
    <cfRule type="cellIs" dxfId="3044" priority="7" stopIfTrue="1" operator="greaterThan">
      <formula>300</formula>
    </cfRule>
    <cfRule type="cellIs" dxfId="3043" priority="8" stopIfTrue="1" operator="between">
      <formula>150</formula>
      <formula>250</formula>
    </cfRule>
    <cfRule type="cellIs" dxfId="3042" priority="9" stopIfTrue="1" operator="between">
      <formula>250</formula>
      <formula>300</formula>
    </cfRule>
  </conditionalFormatting>
  <conditionalFormatting sqref="AE4">
    <cfRule type="cellIs" dxfId="3041" priority="4" stopIfTrue="1" operator="greaterThan">
      <formula>300</formula>
    </cfRule>
    <cfRule type="cellIs" dxfId="3040" priority="5" stopIfTrue="1" operator="between">
      <formula>150</formula>
      <formula>250</formula>
    </cfRule>
    <cfRule type="cellIs" dxfId="3039" priority="6" stopIfTrue="1" operator="between">
      <formula>250</formula>
      <formula>300</formula>
    </cfRule>
  </conditionalFormatting>
  <conditionalFormatting sqref="AF4">
    <cfRule type="cellIs" dxfId="3038" priority="1" stopIfTrue="1" operator="greaterThan">
      <formula>300</formula>
    </cfRule>
    <cfRule type="cellIs" dxfId="3037" priority="2" stopIfTrue="1" operator="between">
      <formula>150</formula>
      <formula>250</formula>
    </cfRule>
    <cfRule type="cellIs" dxfId="303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I54" sqref="AI54:AI57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41.4</v>
      </c>
      <c r="C3" s="12">
        <v>42.5</v>
      </c>
      <c r="D3" s="12">
        <v>49</v>
      </c>
      <c r="E3" s="12">
        <v>45.3</v>
      </c>
      <c r="F3" s="12">
        <v>53</v>
      </c>
      <c r="G3" s="12">
        <v>45.9</v>
      </c>
      <c r="H3" s="12">
        <v>49.4</v>
      </c>
      <c r="I3" s="12">
        <v>53</v>
      </c>
      <c r="J3" s="12">
        <v>52.8</v>
      </c>
      <c r="K3" s="12">
        <v>53</v>
      </c>
      <c r="L3" s="12">
        <v>44.8</v>
      </c>
      <c r="M3" s="12">
        <v>32.700000000000003</v>
      </c>
      <c r="N3" s="12">
        <v>53</v>
      </c>
      <c r="O3" s="12">
        <v>52.6</v>
      </c>
      <c r="P3" s="12">
        <v>53</v>
      </c>
      <c r="Q3" s="12">
        <v>46.9</v>
      </c>
      <c r="R3" s="12">
        <v>44.8</v>
      </c>
      <c r="S3" s="12">
        <v>48.6</v>
      </c>
      <c r="T3" s="12">
        <v>44.5</v>
      </c>
      <c r="U3" s="12">
        <v>43.7</v>
      </c>
      <c r="V3" s="12">
        <v>52.7</v>
      </c>
      <c r="W3" s="12">
        <v>52.1</v>
      </c>
      <c r="X3" s="12">
        <v>46.3</v>
      </c>
      <c r="Y3" s="12">
        <v>41.2</v>
      </c>
      <c r="Z3" s="12">
        <v>41</v>
      </c>
      <c r="AA3" s="12">
        <v>42.9</v>
      </c>
      <c r="AB3" s="12">
        <v>40.6</v>
      </c>
      <c r="AC3" s="12">
        <v>35.200000000000003</v>
      </c>
      <c r="AD3" s="12">
        <v>11.1</v>
      </c>
      <c r="AE3" s="12">
        <v>46.8</v>
      </c>
      <c r="AF3" s="12">
        <v>43</v>
      </c>
      <c r="AG3" s="12">
        <v>52.8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342.7</v>
      </c>
      <c r="C4" s="28">
        <f t="shared" ref="C4:D4" si="1">SUM(C54:C57)</f>
        <v>334</v>
      </c>
      <c r="D4" s="28">
        <f t="shared" si="1"/>
        <v>330.3</v>
      </c>
      <c r="E4" s="28">
        <f t="shared" ref="E4:F4" si="2">SUM(E54:E57)</f>
        <v>271.5</v>
      </c>
      <c r="F4" s="28">
        <f t="shared" si="2"/>
        <v>318.70000000000005</v>
      </c>
      <c r="G4" s="28">
        <f t="shared" ref="G4:H4" si="3">SUM(G54:G57)</f>
        <v>351.6</v>
      </c>
      <c r="H4" s="28">
        <f t="shared" si="3"/>
        <v>170.5</v>
      </c>
      <c r="I4" s="28">
        <f t="shared" ref="I4:J4" si="4">SUM(I54:I57)</f>
        <v>311.89999999999998</v>
      </c>
      <c r="J4" s="28">
        <f t="shared" si="4"/>
        <v>201.3</v>
      </c>
      <c r="K4" s="28">
        <f t="shared" ref="K4:L4" si="5">SUM(K54:K57)</f>
        <v>305.70000000000005</v>
      </c>
      <c r="L4" s="28">
        <f t="shared" si="5"/>
        <v>364.79999999999995</v>
      </c>
      <c r="M4" s="28">
        <f t="shared" ref="M4:N4" si="6">SUM(M54:M57)</f>
        <v>162.10000000000002</v>
      </c>
      <c r="N4" s="28">
        <f t="shared" si="6"/>
        <v>208.1</v>
      </c>
      <c r="O4" s="28">
        <f t="shared" ref="O4:P4" si="7">SUM(O54:O57)</f>
        <v>328.4</v>
      </c>
      <c r="P4" s="28">
        <f t="shared" si="7"/>
        <v>251.2</v>
      </c>
      <c r="Q4" s="28">
        <f t="shared" ref="Q4:R4" si="8">SUM(Q54:Q57)</f>
        <v>140.20000000000002</v>
      </c>
      <c r="R4" s="28">
        <f t="shared" si="8"/>
        <v>358.1</v>
      </c>
      <c r="S4" s="28">
        <f t="shared" ref="S4:T4" si="9">SUM(S54:S57)</f>
        <v>320</v>
      </c>
      <c r="T4" s="28">
        <f t="shared" si="9"/>
        <v>319.79999999999995</v>
      </c>
      <c r="U4" s="28">
        <f t="shared" ref="U4:V4" si="10">SUM(U54:U57)</f>
        <v>339.1</v>
      </c>
      <c r="V4" s="28">
        <f t="shared" si="10"/>
        <v>272.2</v>
      </c>
      <c r="W4" s="28">
        <f t="shared" ref="W4:X4" si="11">SUM(W54:W57)</f>
        <v>318.5</v>
      </c>
      <c r="X4" s="28">
        <f t="shared" si="11"/>
        <v>297.3</v>
      </c>
      <c r="Y4" s="28">
        <f t="shared" ref="Y4:Z4" si="12">SUM(Y54:Y57)</f>
        <v>327.39999999999998</v>
      </c>
      <c r="Z4" s="28">
        <f t="shared" si="12"/>
        <v>322.8</v>
      </c>
      <c r="AA4" s="28">
        <f t="shared" ref="AA4:AB4" si="13">SUM(AA54:AA57)</f>
        <v>286</v>
      </c>
      <c r="AB4" s="28">
        <f t="shared" si="13"/>
        <v>267.2</v>
      </c>
      <c r="AC4" s="28">
        <f>AC6-AB6</f>
        <v>205.29999999998836</v>
      </c>
      <c r="AD4" s="28">
        <f t="shared" ref="AD4:AE4" si="14">SUM(AD54:AD57)</f>
        <v>62.800000000000004</v>
      </c>
      <c r="AE4" s="28">
        <f t="shared" si="14"/>
        <v>174.6</v>
      </c>
      <c r="AF4" s="28">
        <f t="shared" ref="AF4:AG4" si="15">SUM(AF54:AF57)</f>
        <v>313</v>
      </c>
      <c r="AG4" s="28">
        <f t="shared" si="15"/>
        <v>242.8</v>
      </c>
      <c r="AI4" s="9">
        <f>SUM(C4:AG4)</f>
        <v>8477.199999999988</v>
      </c>
      <c r="AJ4" s="14">
        <f>AVERAGE(C4:AG4)</f>
        <v>273.45806451612867</v>
      </c>
      <c r="AK4" s="15"/>
    </row>
    <row r="5" spans="1:40" x14ac:dyDescent="0.25">
      <c r="A5" s="11" t="s">
        <v>29</v>
      </c>
      <c r="B5" s="10">
        <f t="shared" ref="B5" si="16">$B53+B6</f>
        <v>356491</v>
      </c>
      <c r="C5" s="10">
        <f t="shared" ref="C5:D5" si="17">$B53+C6</f>
        <v>356826</v>
      </c>
      <c r="D5" s="10">
        <f t="shared" si="17"/>
        <v>357156</v>
      </c>
      <c r="E5" s="10">
        <f t="shared" ref="E5:F5" si="18">$B53+E6</f>
        <v>357429</v>
      </c>
      <c r="F5" s="10">
        <f t="shared" si="18"/>
        <v>357748</v>
      </c>
      <c r="G5" s="10">
        <f t="shared" ref="G5:H5" si="19">$B53+G6</f>
        <v>358100</v>
      </c>
      <c r="H5" s="10">
        <f t="shared" si="19"/>
        <v>358271</v>
      </c>
      <c r="I5" s="10">
        <f t="shared" ref="I5:J5" si="20">$B53+I6</f>
        <v>358583</v>
      </c>
      <c r="J5" s="10">
        <f t="shared" si="20"/>
        <v>358785</v>
      </c>
      <c r="K5" s="10">
        <f t="shared" ref="K5:L5" si="21">$B53+K6</f>
        <v>359092</v>
      </c>
      <c r="L5" s="10">
        <f t="shared" si="21"/>
        <v>359457</v>
      </c>
      <c r="M5" s="10">
        <f t="shared" ref="M5:N5" si="22">$B53+M6</f>
        <v>359619</v>
      </c>
      <c r="N5" s="10">
        <f t="shared" si="22"/>
        <v>359827</v>
      </c>
      <c r="O5" s="10">
        <f t="shared" ref="O5:P5" si="23">$B53+O6</f>
        <v>360157</v>
      </c>
      <c r="P5" s="10">
        <f t="shared" si="23"/>
        <v>360408</v>
      </c>
      <c r="Q5" s="10">
        <f t="shared" ref="Q5:R5" si="24">$B53+Q6</f>
        <v>360549</v>
      </c>
      <c r="R5" s="10">
        <f t="shared" si="24"/>
        <v>360907</v>
      </c>
      <c r="S5" s="10">
        <f t="shared" ref="S5:T5" si="25">$B53+S6</f>
        <v>361228</v>
      </c>
      <c r="T5" s="10">
        <f t="shared" si="25"/>
        <v>361548</v>
      </c>
      <c r="U5" s="10">
        <f t="shared" ref="U5:V5" si="26">$B53+U6</f>
        <v>361888</v>
      </c>
      <c r="V5" s="10">
        <f t="shared" si="26"/>
        <v>362159</v>
      </c>
      <c r="W5" s="10">
        <f t="shared" ref="W5:X5" si="27">$B53+W6</f>
        <v>362480</v>
      </c>
      <c r="X5" s="10">
        <f t="shared" si="27"/>
        <v>362777</v>
      </c>
      <c r="Y5" s="10">
        <f t="shared" ref="Y5:Z5" si="28">$B53+Y6</f>
        <v>363105</v>
      </c>
      <c r="Z5" s="10">
        <f t="shared" si="28"/>
        <v>363427</v>
      </c>
      <c r="AA5" s="10">
        <f t="shared" ref="AA5:AB5" si="29">$B53+AA6</f>
        <v>363714</v>
      </c>
      <c r="AB5" s="10">
        <f t="shared" si="29"/>
        <v>363981</v>
      </c>
      <c r="AC5" s="10">
        <f t="shared" ref="AC5:AD5" si="30">$B53+AC6</f>
        <v>364186.3</v>
      </c>
      <c r="AD5" s="10">
        <f t="shared" si="30"/>
        <v>364249</v>
      </c>
      <c r="AE5" s="10">
        <f t="shared" ref="AE5:AF5" si="31">$B53+AE6</f>
        <v>364424</v>
      </c>
      <c r="AF5" s="10">
        <f t="shared" si="31"/>
        <v>364738</v>
      </c>
      <c r="AG5" s="10">
        <f t="shared" ref="AG5" si="32">$B53+AG6</f>
        <v>364980</v>
      </c>
      <c r="AI5" s="10">
        <f>MAX(C5:AG5)-B5</f>
        <v>8489</v>
      </c>
    </row>
    <row r="6" spans="1:40" s="19" customFormat="1" x14ac:dyDescent="0.25">
      <c r="B6" s="24">
        <v>314816</v>
      </c>
      <c r="C6" s="24">
        <v>315151</v>
      </c>
      <c r="D6" s="24">
        <v>315481</v>
      </c>
      <c r="E6" s="24">
        <v>315754</v>
      </c>
      <c r="F6" s="24">
        <v>316073</v>
      </c>
      <c r="G6" s="24">
        <v>316425</v>
      </c>
      <c r="H6" s="24">
        <v>316596</v>
      </c>
      <c r="I6" s="24">
        <v>316908</v>
      </c>
      <c r="J6" s="24">
        <v>317110</v>
      </c>
      <c r="K6" s="24">
        <v>317417</v>
      </c>
      <c r="L6" s="24">
        <v>317782</v>
      </c>
      <c r="M6" s="24">
        <v>317944</v>
      </c>
      <c r="N6" s="24">
        <v>318152</v>
      </c>
      <c r="O6" s="24">
        <v>318482</v>
      </c>
      <c r="P6" s="24">
        <v>318733</v>
      </c>
      <c r="Q6" s="24">
        <v>318874</v>
      </c>
      <c r="R6" s="24">
        <v>319232</v>
      </c>
      <c r="S6" s="24">
        <v>319553</v>
      </c>
      <c r="T6" s="24">
        <v>319873</v>
      </c>
      <c r="U6" s="24">
        <v>320213</v>
      </c>
      <c r="V6" s="24">
        <v>320484</v>
      </c>
      <c r="W6" s="24">
        <v>320805</v>
      </c>
      <c r="X6" s="24">
        <v>321102</v>
      </c>
      <c r="Y6" s="24">
        <v>321430</v>
      </c>
      <c r="Z6" s="24">
        <v>321752</v>
      </c>
      <c r="AA6" s="24">
        <v>322039</v>
      </c>
      <c r="AB6" s="24">
        <v>322306</v>
      </c>
      <c r="AC6" s="24">
        <f>322521-9.7</f>
        <v>322511.3</v>
      </c>
      <c r="AD6" s="24">
        <v>322574</v>
      </c>
      <c r="AE6" s="24">
        <v>322749</v>
      </c>
      <c r="AF6" s="24">
        <v>323063</v>
      </c>
      <c r="AG6" s="24">
        <v>323305</v>
      </c>
      <c r="AI6" s="10"/>
      <c r="AJ6" s="20"/>
    </row>
    <row r="7" spans="1:40" x14ac:dyDescent="0.25">
      <c r="A7" s="11" t="s">
        <v>27</v>
      </c>
      <c r="B7" s="10">
        <v>305290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312528</v>
      </c>
      <c r="AI7" s="10">
        <f>MAX(C7:AG7)-B7</f>
        <v>7238</v>
      </c>
      <c r="AJ7" s="16"/>
    </row>
    <row r="8" spans="1:40" x14ac:dyDescent="0.25">
      <c r="A8" s="18" t="s">
        <v>37</v>
      </c>
      <c r="B8" s="10">
        <v>51201</v>
      </c>
      <c r="F8" s="10"/>
      <c r="G8" s="10"/>
      <c r="H8" s="10"/>
      <c r="I8" s="10"/>
      <c r="N8" s="10"/>
      <c r="O8" s="10"/>
      <c r="T8" s="10"/>
      <c r="Z8" s="10"/>
      <c r="AC8" s="10"/>
      <c r="AD8" s="10"/>
      <c r="AE8" s="10"/>
      <c r="AF8" s="10"/>
      <c r="AG8" s="10">
        <f>AI57</f>
        <v>52452</v>
      </c>
      <c r="AI8" s="10">
        <f>MAX(C8:AG8)-B8</f>
        <v>1251</v>
      </c>
    </row>
    <row r="9" spans="1:40" x14ac:dyDescent="0.25">
      <c r="AI9" s="10">
        <f>SUM(AI7:AI8)</f>
        <v>8489</v>
      </c>
    </row>
    <row r="43" spans="29:29" x14ac:dyDescent="0.25">
      <c r="AC43" s="12"/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99.7</v>
      </c>
      <c r="C54" s="12">
        <v>98.5</v>
      </c>
      <c r="D54" s="12">
        <v>95</v>
      </c>
      <c r="E54" s="12">
        <v>78.7</v>
      </c>
      <c r="F54" s="12">
        <v>92.8</v>
      </c>
      <c r="G54" s="12">
        <v>103.3</v>
      </c>
      <c r="H54" s="12">
        <v>64.2</v>
      </c>
      <c r="I54" s="12">
        <v>93.3</v>
      </c>
      <c r="J54" s="12">
        <v>58.2</v>
      </c>
      <c r="K54" s="12">
        <v>92.2</v>
      </c>
      <c r="L54" s="12">
        <v>107</v>
      </c>
      <c r="M54" s="12">
        <v>47.1</v>
      </c>
      <c r="N54" s="12">
        <v>61</v>
      </c>
      <c r="O54" s="12">
        <v>96.7</v>
      </c>
      <c r="P54" s="12">
        <v>70.3</v>
      </c>
      <c r="Q54" s="12">
        <v>42.5</v>
      </c>
      <c r="R54" s="12">
        <v>105.2</v>
      </c>
      <c r="S54" s="12">
        <v>94</v>
      </c>
      <c r="T54" s="12">
        <v>92.4</v>
      </c>
      <c r="U54" s="12">
        <v>100.2</v>
      </c>
      <c r="V54" s="12">
        <v>79.2</v>
      </c>
      <c r="W54" s="12">
        <v>95</v>
      </c>
      <c r="X54" s="12">
        <v>85.3</v>
      </c>
      <c r="Y54" s="12">
        <v>96.6</v>
      </c>
      <c r="Z54" s="12">
        <v>94.1</v>
      </c>
      <c r="AA54" s="12">
        <v>80.7</v>
      </c>
      <c r="AB54" s="12">
        <v>75.3</v>
      </c>
      <c r="AC54" s="12">
        <v>58.6</v>
      </c>
      <c r="AD54" s="12">
        <v>18.600000000000001</v>
      </c>
      <c r="AE54" s="12">
        <v>52.6</v>
      </c>
      <c r="AF54" s="12">
        <v>89.6</v>
      </c>
      <c r="AG54" s="12">
        <v>71.7</v>
      </c>
      <c r="AH54" s="12"/>
      <c r="AI54" s="10">
        <v>65569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98.2</v>
      </c>
      <c r="C55" s="12">
        <v>96.9</v>
      </c>
      <c r="D55" s="12">
        <v>94.1</v>
      </c>
      <c r="E55" s="12">
        <v>77.5</v>
      </c>
      <c r="F55" s="12">
        <v>90.5</v>
      </c>
      <c r="G55" s="12">
        <v>101.2</v>
      </c>
      <c r="H55" s="12">
        <v>60.8</v>
      </c>
      <c r="I55" s="12">
        <v>90.1</v>
      </c>
      <c r="J55" s="12">
        <v>56.8</v>
      </c>
      <c r="K55" s="12">
        <v>89.7</v>
      </c>
      <c r="L55" s="12">
        <v>104.4</v>
      </c>
      <c r="M55" s="12">
        <v>46.3</v>
      </c>
      <c r="N55" s="12">
        <v>59.3</v>
      </c>
      <c r="O55" s="12">
        <v>94.7</v>
      </c>
      <c r="P55" s="12">
        <v>69.900000000000006</v>
      </c>
      <c r="Q55" s="12">
        <v>40.5</v>
      </c>
      <c r="R55" s="12">
        <v>102.9</v>
      </c>
      <c r="S55" s="12">
        <v>92</v>
      </c>
      <c r="T55" s="12">
        <v>91.8</v>
      </c>
      <c r="U55" s="12">
        <v>97.6</v>
      </c>
      <c r="V55" s="12">
        <v>77.5</v>
      </c>
      <c r="W55" s="12">
        <v>92.8</v>
      </c>
      <c r="X55" s="12">
        <v>84.4</v>
      </c>
      <c r="Y55" s="12">
        <v>94</v>
      </c>
      <c r="Z55" s="12">
        <v>93.2</v>
      </c>
      <c r="AA55" s="12">
        <v>80.3</v>
      </c>
      <c r="AB55" s="12">
        <v>75.2</v>
      </c>
      <c r="AC55" s="12">
        <v>57.4</v>
      </c>
      <c r="AD55" s="12">
        <v>18.100000000000001</v>
      </c>
      <c r="AE55" s="12">
        <v>50.8</v>
      </c>
      <c r="AF55" s="12">
        <v>89.2</v>
      </c>
      <c r="AG55" s="12">
        <v>69.8</v>
      </c>
      <c r="AH55" s="12"/>
      <c r="AI55" s="10">
        <v>105453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93.9</v>
      </c>
      <c r="C56" s="12">
        <v>91.9</v>
      </c>
      <c r="D56" s="12">
        <v>91.1</v>
      </c>
      <c r="E56" s="12">
        <v>76.8</v>
      </c>
      <c r="F56" s="12">
        <v>86.8</v>
      </c>
      <c r="G56" s="12">
        <v>96.6</v>
      </c>
      <c r="H56" s="12">
        <v>20.8</v>
      </c>
      <c r="I56" s="12">
        <v>84.7</v>
      </c>
      <c r="J56" s="12">
        <v>54.1</v>
      </c>
      <c r="K56" s="12">
        <v>83.7</v>
      </c>
      <c r="L56" s="12">
        <v>100</v>
      </c>
      <c r="M56" s="12">
        <v>45.2</v>
      </c>
      <c r="N56" s="12">
        <v>57.6</v>
      </c>
      <c r="O56" s="12">
        <v>89.6</v>
      </c>
      <c r="P56" s="12">
        <v>69.900000000000006</v>
      </c>
      <c r="Q56" s="12">
        <v>38.4</v>
      </c>
      <c r="R56" s="12">
        <v>97.3</v>
      </c>
      <c r="S56" s="12">
        <v>86</v>
      </c>
      <c r="T56" s="12">
        <v>88.2</v>
      </c>
      <c r="U56" s="12">
        <v>92.4</v>
      </c>
      <c r="V56" s="12">
        <v>73.8</v>
      </c>
      <c r="W56" s="12">
        <v>87</v>
      </c>
      <c r="X56" s="12">
        <v>81.8</v>
      </c>
      <c r="Y56" s="12">
        <v>88.3</v>
      </c>
      <c r="Z56" s="12">
        <v>87.5</v>
      </c>
      <c r="AA56" s="12">
        <v>79.400000000000006</v>
      </c>
      <c r="AB56" s="12">
        <v>74.400000000000006</v>
      </c>
      <c r="AC56" s="12">
        <f>AC4-AC54-AC55-AC57</f>
        <v>56.599999999988356</v>
      </c>
      <c r="AD56" s="12">
        <v>17.600000000000001</v>
      </c>
      <c r="AE56" s="12">
        <v>48.1</v>
      </c>
      <c r="AF56" s="12">
        <v>85.6</v>
      </c>
      <c r="AG56" s="12">
        <v>67.3</v>
      </c>
      <c r="AH56" s="12"/>
      <c r="AI56" s="10">
        <v>99831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50.9</v>
      </c>
      <c r="C57" s="12">
        <v>46.7</v>
      </c>
      <c r="D57" s="12">
        <v>50.1</v>
      </c>
      <c r="E57" s="12">
        <v>38.5</v>
      </c>
      <c r="F57" s="12">
        <v>48.6</v>
      </c>
      <c r="G57" s="12">
        <v>50.5</v>
      </c>
      <c r="H57" s="12">
        <v>24.7</v>
      </c>
      <c r="I57" s="12">
        <v>43.8</v>
      </c>
      <c r="J57" s="12">
        <v>32.200000000000003</v>
      </c>
      <c r="K57" s="12">
        <v>40.1</v>
      </c>
      <c r="L57" s="12">
        <v>53.4</v>
      </c>
      <c r="M57" s="12">
        <v>23.5</v>
      </c>
      <c r="N57" s="12">
        <v>30.2</v>
      </c>
      <c r="O57" s="12">
        <v>47.4</v>
      </c>
      <c r="P57" s="12">
        <v>41.1</v>
      </c>
      <c r="Q57" s="12">
        <v>18.8</v>
      </c>
      <c r="R57" s="12">
        <v>52.7</v>
      </c>
      <c r="S57" s="12">
        <v>48</v>
      </c>
      <c r="T57" s="12">
        <v>47.4</v>
      </c>
      <c r="U57" s="12">
        <v>48.9</v>
      </c>
      <c r="V57" s="12">
        <v>41.7</v>
      </c>
      <c r="W57" s="12">
        <v>43.7</v>
      </c>
      <c r="X57" s="12">
        <v>45.8</v>
      </c>
      <c r="Y57" s="12">
        <v>48.5</v>
      </c>
      <c r="Z57" s="12">
        <v>48</v>
      </c>
      <c r="AA57" s="12">
        <v>45.6</v>
      </c>
      <c r="AB57" s="12">
        <v>42.3</v>
      </c>
      <c r="AC57" s="12">
        <v>32.700000000000003</v>
      </c>
      <c r="AD57" s="12">
        <v>8.5</v>
      </c>
      <c r="AE57" s="12">
        <v>23.1</v>
      </c>
      <c r="AF57" s="12">
        <v>48.6</v>
      </c>
      <c r="AG57" s="12">
        <v>34</v>
      </c>
      <c r="AH57" s="12"/>
      <c r="AI57" s="10">
        <v>52452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035" priority="187" stopIfTrue="1" operator="greaterThan">
      <formula>300</formula>
    </cfRule>
    <cfRule type="cellIs" dxfId="3034" priority="188" stopIfTrue="1" operator="between">
      <formula>150</formula>
      <formula>250</formula>
    </cfRule>
    <cfRule type="cellIs" dxfId="3033" priority="189" stopIfTrue="1" operator="between">
      <formula>250</formula>
      <formula>300</formula>
    </cfRule>
  </conditionalFormatting>
  <conditionalFormatting sqref="B4">
    <cfRule type="cellIs" dxfId="3032" priority="91" stopIfTrue="1" operator="greaterThan">
      <formula>300</formula>
    </cfRule>
    <cfRule type="cellIs" dxfId="3031" priority="92" stopIfTrue="1" operator="between">
      <formula>150</formula>
      <formula>250</formula>
    </cfRule>
    <cfRule type="cellIs" dxfId="3030" priority="93" stopIfTrue="1" operator="between">
      <formula>250</formula>
      <formula>300</formula>
    </cfRule>
  </conditionalFormatting>
  <conditionalFormatting sqref="D4">
    <cfRule type="cellIs" dxfId="3029" priority="88" stopIfTrue="1" operator="greaterThan">
      <formula>300</formula>
    </cfRule>
    <cfRule type="cellIs" dxfId="3028" priority="89" stopIfTrue="1" operator="between">
      <formula>150</formula>
      <formula>250</formula>
    </cfRule>
    <cfRule type="cellIs" dxfId="3027" priority="90" stopIfTrue="1" operator="between">
      <formula>250</formula>
      <formula>300</formula>
    </cfRule>
  </conditionalFormatting>
  <conditionalFormatting sqref="E4">
    <cfRule type="cellIs" dxfId="3026" priority="85" stopIfTrue="1" operator="greaterThan">
      <formula>300</formula>
    </cfRule>
    <cfRule type="cellIs" dxfId="3025" priority="86" stopIfTrue="1" operator="between">
      <formula>150</formula>
      <formula>250</formula>
    </cfRule>
    <cfRule type="cellIs" dxfId="3024" priority="87" stopIfTrue="1" operator="between">
      <formula>250</formula>
      <formula>300</formula>
    </cfRule>
  </conditionalFormatting>
  <conditionalFormatting sqref="F4">
    <cfRule type="cellIs" dxfId="3023" priority="82" stopIfTrue="1" operator="greaterThan">
      <formula>300</formula>
    </cfRule>
    <cfRule type="cellIs" dxfId="3022" priority="83" stopIfTrue="1" operator="between">
      <formula>150</formula>
      <formula>250</formula>
    </cfRule>
    <cfRule type="cellIs" dxfId="3021" priority="84" stopIfTrue="1" operator="between">
      <formula>250</formula>
      <formula>300</formula>
    </cfRule>
  </conditionalFormatting>
  <conditionalFormatting sqref="G4">
    <cfRule type="cellIs" dxfId="3020" priority="79" stopIfTrue="1" operator="greaterThan">
      <formula>300</formula>
    </cfRule>
    <cfRule type="cellIs" dxfId="3019" priority="80" stopIfTrue="1" operator="between">
      <formula>150</formula>
      <formula>250</formula>
    </cfRule>
    <cfRule type="cellIs" dxfId="3018" priority="81" stopIfTrue="1" operator="between">
      <formula>250</formula>
      <formula>300</formula>
    </cfRule>
  </conditionalFormatting>
  <conditionalFormatting sqref="H4">
    <cfRule type="cellIs" dxfId="3017" priority="76" stopIfTrue="1" operator="greaterThan">
      <formula>300</formula>
    </cfRule>
    <cfRule type="cellIs" dxfId="3016" priority="77" stopIfTrue="1" operator="between">
      <formula>150</formula>
      <formula>250</formula>
    </cfRule>
    <cfRule type="cellIs" dxfId="3015" priority="78" stopIfTrue="1" operator="between">
      <formula>250</formula>
      <formula>300</formula>
    </cfRule>
  </conditionalFormatting>
  <conditionalFormatting sqref="I4">
    <cfRule type="cellIs" dxfId="3014" priority="73" stopIfTrue="1" operator="greaterThan">
      <formula>300</formula>
    </cfRule>
    <cfRule type="cellIs" dxfId="3013" priority="74" stopIfTrue="1" operator="between">
      <formula>150</formula>
      <formula>250</formula>
    </cfRule>
    <cfRule type="cellIs" dxfId="3012" priority="75" stopIfTrue="1" operator="between">
      <formula>250</formula>
      <formula>300</formula>
    </cfRule>
  </conditionalFormatting>
  <conditionalFormatting sqref="J4">
    <cfRule type="cellIs" dxfId="3011" priority="70" stopIfTrue="1" operator="greaterThan">
      <formula>300</formula>
    </cfRule>
    <cfRule type="cellIs" dxfId="3010" priority="71" stopIfTrue="1" operator="between">
      <formula>150</formula>
      <formula>250</formula>
    </cfRule>
    <cfRule type="cellIs" dxfId="3009" priority="72" stopIfTrue="1" operator="between">
      <formula>250</formula>
      <formula>300</formula>
    </cfRule>
  </conditionalFormatting>
  <conditionalFormatting sqref="K4">
    <cfRule type="cellIs" dxfId="3008" priority="67" stopIfTrue="1" operator="greaterThan">
      <formula>300</formula>
    </cfRule>
    <cfRule type="cellIs" dxfId="3007" priority="68" stopIfTrue="1" operator="between">
      <formula>150</formula>
      <formula>250</formula>
    </cfRule>
    <cfRule type="cellIs" dxfId="3006" priority="69" stopIfTrue="1" operator="between">
      <formula>250</formula>
      <formula>300</formula>
    </cfRule>
  </conditionalFormatting>
  <conditionalFormatting sqref="L4">
    <cfRule type="cellIs" dxfId="3005" priority="64" stopIfTrue="1" operator="greaterThan">
      <formula>300</formula>
    </cfRule>
    <cfRule type="cellIs" dxfId="3004" priority="65" stopIfTrue="1" operator="between">
      <formula>150</formula>
      <formula>250</formula>
    </cfRule>
    <cfRule type="cellIs" dxfId="3003" priority="66" stopIfTrue="1" operator="between">
      <formula>250</formula>
      <formula>300</formula>
    </cfRule>
  </conditionalFormatting>
  <conditionalFormatting sqref="M4">
    <cfRule type="cellIs" dxfId="3002" priority="61" stopIfTrue="1" operator="greaterThan">
      <formula>300</formula>
    </cfRule>
    <cfRule type="cellIs" dxfId="3001" priority="62" stopIfTrue="1" operator="between">
      <formula>150</formula>
      <formula>250</formula>
    </cfRule>
    <cfRule type="cellIs" dxfId="3000" priority="63" stopIfTrue="1" operator="between">
      <formula>250</formula>
      <formula>300</formula>
    </cfRule>
  </conditionalFormatting>
  <conditionalFormatting sqref="N4">
    <cfRule type="cellIs" dxfId="2999" priority="58" stopIfTrue="1" operator="greaterThan">
      <formula>300</formula>
    </cfRule>
    <cfRule type="cellIs" dxfId="2998" priority="59" stopIfTrue="1" operator="between">
      <formula>150</formula>
      <formula>250</formula>
    </cfRule>
    <cfRule type="cellIs" dxfId="2997" priority="60" stopIfTrue="1" operator="between">
      <formula>250</formula>
      <formula>300</formula>
    </cfRule>
  </conditionalFormatting>
  <conditionalFormatting sqref="O4">
    <cfRule type="cellIs" dxfId="2996" priority="55" stopIfTrue="1" operator="greaterThan">
      <formula>300</formula>
    </cfRule>
    <cfRule type="cellIs" dxfId="2995" priority="56" stopIfTrue="1" operator="between">
      <formula>150</formula>
      <formula>250</formula>
    </cfRule>
    <cfRule type="cellIs" dxfId="2994" priority="57" stopIfTrue="1" operator="between">
      <formula>250</formula>
      <formula>300</formula>
    </cfRule>
  </conditionalFormatting>
  <conditionalFormatting sqref="P4">
    <cfRule type="cellIs" dxfId="2993" priority="52" stopIfTrue="1" operator="greaterThan">
      <formula>300</formula>
    </cfRule>
    <cfRule type="cellIs" dxfId="2992" priority="53" stopIfTrue="1" operator="between">
      <formula>150</formula>
      <formula>250</formula>
    </cfRule>
    <cfRule type="cellIs" dxfId="2991" priority="54" stopIfTrue="1" operator="between">
      <formula>250</formula>
      <formula>300</formula>
    </cfRule>
  </conditionalFormatting>
  <conditionalFormatting sqref="Q4">
    <cfRule type="cellIs" dxfId="2990" priority="49" stopIfTrue="1" operator="greaterThan">
      <formula>300</formula>
    </cfRule>
    <cfRule type="cellIs" dxfId="2989" priority="50" stopIfTrue="1" operator="between">
      <formula>150</formula>
      <formula>250</formula>
    </cfRule>
    <cfRule type="cellIs" dxfId="2988" priority="51" stopIfTrue="1" operator="between">
      <formula>250</formula>
      <formula>300</formula>
    </cfRule>
  </conditionalFormatting>
  <conditionalFormatting sqref="R4">
    <cfRule type="cellIs" dxfId="2987" priority="46" stopIfTrue="1" operator="greaterThan">
      <formula>300</formula>
    </cfRule>
    <cfRule type="cellIs" dxfId="2986" priority="47" stopIfTrue="1" operator="between">
      <formula>150</formula>
      <formula>250</formula>
    </cfRule>
    <cfRule type="cellIs" dxfId="2985" priority="48" stopIfTrue="1" operator="between">
      <formula>250</formula>
      <formula>300</formula>
    </cfRule>
  </conditionalFormatting>
  <conditionalFormatting sqref="S4">
    <cfRule type="cellIs" dxfId="2984" priority="43" stopIfTrue="1" operator="greaterThan">
      <formula>300</formula>
    </cfRule>
    <cfRule type="cellIs" dxfId="2983" priority="44" stopIfTrue="1" operator="between">
      <formula>150</formula>
      <formula>250</formula>
    </cfRule>
    <cfRule type="cellIs" dxfId="2982" priority="45" stopIfTrue="1" operator="between">
      <formula>250</formula>
      <formula>300</formula>
    </cfRule>
  </conditionalFormatting>
  <conditionalFormatting sqref="T4">
    <cfRule type="cellIs" dxfId="2981" priority="40" stopIfTrue="1" operator="greaterThan">
      <formula>300</formula>
    </cfRule>
    <cfRule type="cellIs" dxfId="2980" priority="41" stopIfTrue="1" operator="between">
      <formula>150</formula>
      <formula>250</formula>
    </cfRule>
    <cfRule type="cellIs" dxfId="2979" priority="42" stopIfTrue="1" operator="between">
      <formula>250</formula>
      <formula>300</formula>
    </cfRule>
  </conditionalFormatting>
  <conditionalFormatting sqref="U4">
    <cfRule type="cellIs" dxfId="2978" priority="37" stopIfTrue="1" operator="greaterThan">
      <formula>300</formula>
    </cfRule>
    <cfRule type="cellIs" dxfId="2977" priority="38" stopIfTrue="1" operator="between">
      <formula>150</formula>
      <formula>250</formula>
    </cfRule>
    <cfRule type="cellIs" dxfId="2976" priority="39" stopIfTrue="1" operator="between">
      <formula>250</formula>
      <formula>300</formula>
    </cfRule>
  </conditionalFormatting>
  <conditionalFormatting sqref="V4">
    <cfRule type="cellIs" dxfId="2975" priority="34" stopIfTrue="1" operator="greaterThan">
      <formula>300</formula>
    </cfRule>
    <cfRule type="cellIs" dxfId="2974" priority="35" stopIfTrue="1" operator="between">
      <formula>150</formula>
      <formula>250</formula>
    </cfRule>
    <cfRule type="cellIs" dxfId="2973" priority="36" stopIfTrue="1" operator="between">
      <formula>250</formula>
      <formula>300</formula>
    </cfRule>
  </conditionalFormatting>
  <conditionalFormatting sqref="W4">
    <cfRule type="cellIs" dxfId="2972" priority="31" stopIfTrue="1" operator="greaterThan">
      <formula>300</formula>
    </cfRule>
    <cfRule type="cellIs" dxfId="2971" priority="32" stopIfTrue="1" operator="between">
      <formula>150</formula>
      <formula>250</formula>
    </cfRule>
    <cfRule type="cellIs" dxfId="2970" priority="33" stopIfTrue="1" operator="between">
      <formula>250</formula>
      <formula>300</formula>
    </cfRule>
  </conditionalFormatting>
  <conditionalFormatting sqref="X4">
    <cfRule type="cellIs" dxfId="2969" priority="28" stopIfTrue="1" operator="greaterThan">
      <formula>300</formula>
    </cfRule>
    <cfRule type="cellIs" dxfId="2968" priority="29" stopIfTrue="1" operator="between">
      <formula>150</formula>
      <formula>250</formula>
    </cfRule>
    <cfRule type="cellIs" dxfId="2967" priority="30" stopIfTrue="1" operator="between">
      <formula>250</formula>
      <formula>300</formula>
    </cfRule>
  </conditionalFormatting>
  <conditionalFormatting sqref="Y4">
    <cfRule type="cellIs" dxfId="2966" priority="25" stopIfTrue="1" operator="greaterThan">
      <formula>300</formula>
    </cfRule>
    <cfRule type="cellIs" dxfId="2965" priority="26" stopIfTrue="1" operator="between">
      <formula>150</formula>
      <formula>250</formula>
    </cfRule>
    <cfRule type="cellIs" dxfId="2964" priority="27" stopIfTrue="1" operator="between">
      <formula>250</formula>
      <formula>300</formula>
    </cfRule>
  </conditionalFormatting>
  <conditionalFormatting sqref="Z4">
    <cfRule type="cellIs" dxfId="2963" priority="22" stopIfTrue="1" operator="greaterThan">
      <formula>300</formula>
    </cfRule>
    <cfRule type="cellIs" dxfId="2962" priority="23" stopIfTrue="1" operator="between">
      <formula>150</formula>
      <formula>250</formula>
    </cfRule>
    <cfRule type="cellIs" dxfId="2961" priority="24" stopIfTrue="1" operator="between">
      <formula>250</formula>
      <formula>300</formula>
    </cfRule>
  </conditionalFormatting>
  <conditionalFormatting sqref="AA4">
    <cfRule type="cellIs" dxfId="2960" priority="19" stopIfTrue="1" operator="greaterThan">
      <formula>300</formula>
    </cfRule>
    <cfRule type="cellIs" dxfId="2959" priority="20" stopIfTrue="1" operator="between">
      <formula>150</formula>
      <formula>250</formula>
    </cfRule>
    <cfRule type="cellIs" dxfId="2958" priority="21" stopIfTrue="1" operator="between">
      <formula>250</formula>
      <formula>300</formula>
    </cfRule>
  </conditionalFormatting>
  <conditionalFormatting sqref="AB4">
    <cfRule type="cellIs" dxfId="2957" priority="16" stopIfTrue="1" operator="greaterThan">
      <formula>300</formula>
    </cfRule>
    <cfRule type="cellIs" dxfId="2956" priority="17" stopIfTrue="1" operator="between">
      <formula>150</formula>
      <formula>250</formula>
    </cfRule>
    <cfRule type="cellIs" dxfId="2955" priority="18" stopIfTrue="1" operator="between">
      <formula>250</formula>
      <formula>300</formula>
    </cfRule>
  </conditionalFormatting>
  <conditionalFormatting sqref="AC4">
    <cfRule type="cellIs" dxfId="2954" priority="13" stopIfTrue="1" operator="greaterThan">
      <formula>300</formula>
    </cfRule>
    <cfRule type="cellIs" dxfId="2953" priority="14" stopIfTrue="1" operator="between">
      <formula>150</formula>
      <formula>250</formula>
    </cfRule>
    <cfRule type="cellIs" dxfId="2952" priority="15" stopIfTrue="1" operator="between">
      <formula>250</formula>
      <formula>300</formula>
    </cfRule>
  </conditionalFormatting>
  <conditionalFormatting sqref="AD4">
    <cfRule type="cellIs" dxfId="2951" priority="10" stopIfTrue="1" operator="greaterThan">
      <formula>300</formula>
    </cfRule>
    <cfRule type="cellIs" dxfId="2950" priority="11" stopIfTrue="1" operator="between">
      <formula>150</formula>
      <formula>250</formula>
    </cfRule>
    <cfRule type="cellIs" dxfId="2949" priority="12" stopIfTrue="1" operator="between">
      <formula>250</formula>
      <formula>300</formula>
    </cfRule>
  </conditionalFormatting>
  <conditionalFormatting sqref="AE4">
    <cfRule type="cellIs" dxfId="2948" priority="7" stopIfTrue="1" operator="greaterThan">
      <formula>300</formula>
    </cfRule>
    <cfRule type="cellIs" dxfId="2947" priority="8" stopIfTrue="1" operator="between">
      <formula>150</formula>
      <formula>250</formula>
    </cfRule>
    <cfRule type="cellIs" dxfId="2946" priority="9" stopIfTrue="1" operator="between">
      <formula>250</formula>
      <formula>300</formula>
    </cfRule>
  </conditionalFormatting>
  <conditionalFormatting sqref="AF4">
    <cfRule type="cellIs" dxfId="2945" priority="4" stopIfTrue="1" operator="greaterThan">
      <formula>300</formula>
    </cfRule>
    <cfRule type="cellIs" dxfId="2944" priority="5" stopIfTrue="1" operator="between">
      <formula>150</formula>
      <formula>250</formula>
    </cfRule>
    <cfRule type="cellIs" dxfId="2943" priority="6" stopIfTrue="1" operator="between">
      <formula>250</formula>
      <formula>300</formula>
    </cfRule>
  </conditionalFormatting>
  <conditionalFormatting sqref="AG4">
    <cfRule type="cellIs" dxfId="2942" priority="1" stopIfTrue="1" operator="greaterThan">
      <formula>300</formula>
    </cfRule>
    <cfRule type="cellIs" dxfId="2941" priority="2" stopIfTrue="1" operator="between">
      <formula>150</formula>
      <formula>250</formula>
    </cfRule>
    <cfRule type="cellIs" dxfId="294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52.8</v>
      </c>
      <c r="C3" s="12">
        <v>45.8</v>
      </c>
      <c r="D3" s="12">
        <v>52.9</v>
      </c>
      <c r="E3" s="12">
        <v>50.5</v>
      </c>
      <c r="F3" s="12">
        <v>42.5</v>
      </c>
      <c r="G3" s="12">
        <v>53</v>
      </c>
      <c r="H3" s="12">
        <v>48.5</v>
      </c>
      <c r="I3" s="12">
        <v>35.200000000000003</v>
      </c>
      <c r="J3" s="12">
        <v>42.6</v>
      </c>
      <c r="K3" s="12">
        <v>40.700000000000003</v>
      </c>
      <c r="L3" s="12">
        <v>7.8</v>
      </c>
      <c r="M3" s="12">
        <v>6.6</v>
      </c>
      <c r="N3" s="12">
        <v>35.4</v>
      </c>
      <c r="O3" s="12">
        <v>52.6</v>
      </c>
      <c r="P3" s="12">
        <v>45.8</v>
      </c>
      <c r="Q3" s="12">
        <v>53</v>
      </c>
      <c r="R3" s="12">
        <v>49.7</v>
      </c>
      <c r="S3" s="12">
        <v>52.3</v>
      </c>
      <c r="T3" s="12">
        <v>41.7</v>
      </c>
      <c r="U3" s="12">
        <v>53</v>
      </c>
      <c r="V3" s="12">
        <v>18.399999999999999</v>
      </c>
      <c r="W3" s="12">
        <v>49.9</v>
      </c>
      <c r="X3" s="12">
        <v>49.4</v>
      </c>
      <c r="Y3" s="12">
        <v>51.6</v>
      </c>
      <c r="Z3" s="12">
        <v>39.799999999999997</v>
      </c>
      <c r="AA3" s="12">
        <v>40.5</v>
      </c>
      <c r="AB3" s="12">
        <v>40.299999999999997</v>
      </c>
      <c r="AC3" s="12">
        <v>40.5</v>
      </c>
      <c r="AD3" s="12">
        <v>51.5</v>
      </c>
      <c r="AE3" s="12">
        <v>39.5</v>
      </c>
      <c r="AF3" s="12">
        <v>38.799999999999997</v>
      </c>
      <c r="AG3" s="12">
        <v>42.5</v>
      </c>
      <c r="AH3" s="12"/>
      <c r="AI3" s="12"/>
    </row>
    <row r="4" spans="1:40" s="6" customFormat="1" x14ac:dyDescent="0.25">
      <c r="A4" s="13" t="s">
        <v>4</v>
      </c>
      <c r="B4" s="28">
        <f t="shared" ref="B4:F4" si="0">SUM(B54:B57)</f>
        <v>242.8</v>
      </c>
      <c r="C4" s="28">
        <f t="shared" si="0"/>
        <v>319.3</v>
      </c>
      <c r="D4" s="28">
        <f t="shared" si="0"/>
        <v>231.90000000000003</v>
      </c>
      <c r="E4" s="28">
        <f t="shared" si="0"/>
        <v>298.2</v>
      </c>
      <c r="F4" s="28">
        <f t="shared" si="0"/>
        <v>326.7</v>
      </c>
      <c r="G4" s="28">
        <f t="shared" ref="G4:H4" si="1">SUM(G54:G57)</f>
        <v>296.59999999999997</v>
      </c>
      <c r="H4" s="28">
        <f t="shared" si="1"/>
        <v>184.1</v>
      </c>
      <c r="I4" s="28">
        <f t="shared" ref="I4:J4" si="2">SUM(I54:I57)</f>
        <v>94.8</v>
      </c>
      <c r="J4" s="28">
        <f t="shared" si="2"/>
        <v>322</v>
      </c>
      <c r="K4" s="28">
        <f t="shared" ref="K4" si="3">SUM(K54:K57)</f>
        <v>275.2</v>
      </c>
      <c r="L4" s="28">
        <v>120</v>
      </c>
      <c r="M4" s="28">
        <v>270</v>
      </c>
      <c r="N4" s="28">
        <f t="shared" ref="N4:O4" si="4">SUM(N54:N57)</f>
        <v>133.9</v>
      </c>
      <c r="O4" s="28">
        <f t="shared" si="4"/>
        <v>222.5</v>
      </c>
      <c r="P4" s="28">
        <f t="shared" ref="P4:Q4" si="5">SUM(P54:P57)</f>
        <v>325.29999999999995</v>
      </c>
      <c r="Q4" s="28">
        <f t="shared" si="5"/>
        <v>281.3</v>
      </c>
      <c r="R4" s="28">
        <f t="shared" ref="R4:S4" si="6">SUM(R54:R57)</f>
        <v>304.59999999999997</v>
      </c>
      <c r="S4" s="28">
        <f t="shared" si="6"/>
        <v>196.9</v>
      </c>
      <c r="T4" s="28">
        <f t="shared" ref="T4:U4" si="7">SUM(T54:T57)</f>
        <v>295.60000000000002</v>
      </c>
      <c r="U4" s="28">
        <f t="shared" si="7"/>
        <v>159.70000000000002</v>
      </c>
      <c r="V4" s="28">
        <f t="shared" ref="V4:W4" si="8">SUM(V54:V57)</f>
        <v>52.1</v>
      </c>
      <c r="W4" s="28">
        <f t="shared" si="8"/>
        <v>150.69999999999999</v>
      </c>
      <c r="X4" s="28">
        <f t="shared" ref="X4:Y4" si="9">SUM(X54:X57)</f>
        <v>260.10000000000002</v>
      </c>
      <c r="Y4" s="28">
        <f t="shared" si="9"/>
        <v>188.2</v>
      </c>
      <c r="Z4" s="28">
        <f t="shared" ref="Z4:AA4" si="10">SUM(Z54:Z57)</f>
        <v>294.2</v>
      </c>
      <c r="AA4" s="28">
        <f t="shared" si="10"/>
        <v>297.90000000000003</v>
      </c>
      <c r="AB4" s="28">
        <f t="shared" ref="AB4:AC4" si="11">SUM(AB54:AB57)</f>
        <v>293.5</v>
      </c>
      <c r="AC4" s="28">
        <f t="shared" si="11"/>
        <v>258.2</v>
      </c>
      <c r="AD4" s="28">
        <f t="shared" ref="AD4:AE4" si="12">SUM(AD54:AD57)</f>
        <v>260</v>
      </c>
      <c r="AE4" s="28">
        <f t="shared" si="12"/>
        <v>279.5</v>
      </c>
      <c r="AF4" s="28">
        <f t="shared" ref="AF4:AG4" si="13">SUM(AF54:AF57)</f>
        <v>276.5</v>
      </c>
      <c r="AG4" s="28">
        <f t="shared" si="13"/>
        <v>272.8</v>
      </c>
      <c r="AI4" s="9">
        <f>SUM(C4:AG4)</f>
        <v>7542.3</v>
      </c>
      <c r="AJ4" s="14">
        <f>AVERAGE(C4:AG4)</f>
        <v>243.3</v>
      </c>
      <c r="AK4" s="15"/>
    </row>
    <row r="5" spans="1:40" x14ac:dyDescent="0.25">
      <c r="A5" s="11" t="s">
        <v>29</v>
      </c>
      <c r="B5" s="10">
        <f t="shared" ref="B5:F5" si="14">$B53+B6</f>
        <v>364980</v>
      </c>
      <c r="C5" s="10">
        <f t="shared" si="14"/>
        <v>365301</v>
      </c>
      <c r="D5" s="10">
        <f t="shared" si="14"/>
        <v>365531</v>
      </c>
      <c r="E5" s="10">
        <f t="shared" si="14"/>
        <v>365831</v>
      </c>
      <c r="F5" s="10">
        <f t="shared" si="14"/>
        <v>366157</v>
      </c>
      <c r="G5" s="10">
        <f t="shared" ref="G5:H5" si="15">$B53+G6</f>
        <v>366454</v>
      </c>
      <c r="H5" s="10">
        <f t="shared" si="15"/>
        <v>366638</v>
      </c>
      <c r="I5" s="10">
        <f t="shared" ref="I5:J5" si="16">$B53+I6</f>
        <v>366733</v>
      </c>
      <c r="J5" s="10">
        <f t="shared" si="16"/>
        <v>367056</v>
      </c>
      <c r="K5" s="10">
        <f t="shared" ref="K5" si="17">$B53+K6</f>
        <v>367331</v>
      </c>
      <c r="L5" s="10"/>
      <c r="M5" s="10"/>
      <c r="N5" s="10">
        <f t="shared" ref="N5:O5" si="18">$B53+N6</f>
        <v>335600</v>
      </c>
      <c r="O5" s="10">
        <f t="shared" si="18"/>
        <v>368096</v>
      </c>
      <c r="P5" s="10">
        <f t="shared" ref="P5:Q5" si="19">$B53+P6</f>
        <v>368421</v>
      </c>
      <c r="Q5" s="10">
        <f t="shared" si="19"/>
        <v>368702</v>
      </c>
      <c r="R5" s="10">
        <f t="shared" ref="R5:S5" si="20">$B53+R6</f>
        <v>369007</v>
      </c>
      <c r="S5" s="10">
        <f t="shared" si="20"/>
        <v>369203</v>
      </c>
      <c r="T5" s="10">
        <f t="shared" ref="T5:U5" si="21">$B53+T6</f>
        <v>369499</v>
      </c>
      <c r="U5" s="10">
        <f t="shared" si="21"/>
        <v>369659</v>
      </c>
      <c r="V5" s="10">
        <f t="shared" ref="V5:W5" si="22">$B53+V6</f>
        <v>369711</v>
      </c>
      <c r="W5" s="10">
        <f t="shared" si="22"/>
        <v>369862</v>
      </c>
      <c r="X5" s="10">
        <f t="shared" ref="X5:Y5" si="23">$B53+X6</f>
        <v>370122</v>
      </c>
      <c r="Y5" s="10">
        <f t="shared" si="23"/>
        <v>370312</v>
      </c>
      <c r="Z5" s="10">
        <f t="shared" ref="Z5:AA5" si="24">$B53+Z6</f>
        <v>370605</v>
      </c>
      <c r="AA5" s="10">
        <f t="shared" si="24"/>
        <v>370904</v>
      </c>
      <c r="AB5" s="10">
        <f t="shared" ref="AB5:AC5" si="25">$B53+AB6</f>
        <v>371197</v>
      </c>
      <c r="AC5" s="10">
        <f t="shared" si="25"/>
        <v>371456</v>
      </c>
      <c r="AD5" s="10">
        <f t="shared" ref="AD5:AE5" si="26">$B53+AD6</f>
        <v>371715</v>
      </c>
      <c r="AE5" s="10">
        <f t="shared" si="26"/>
        <v>371995</v>
      </c>
      <c r="AF5" s="10">
        <f t="shared" ref="AF5:AG5" si="27">$B53+AF6</f>
        <v>372272</v>
      </c>
      <c r="AG5" s="10">
        <f t="shared" si="27"/>
        <v>372544</v>
      </c>
      <c r="AI5" s="10">
        <f>MAX(C5:AG5)-B5</f>
        <v>7564</v>
      </c>
    </row>
    <row r="6" spans="1:40" s="19" customFormat="1" x14ac:dyDescent="0.25">
      <c r="B6" s="24">
        <v>323305</v>
      </c>
      <c r="C6" s="24">
        <v>323626</v>
      </c>
      <c r="D6" s="24">
        <v>323856</v>
      </c>
      <c r="E6" s="24">
        <v>324156</v>
      </c>
      <c r="F6" s="24">
        <v>324482</v>
      </c>
      <c r="G6" s="24">
        <v>324779</v>
      </c>
      <c r="H6" s="24">
        <v>324963</v>
      </c>
      <c r="I6" s="24">
        <v>325058</v>
      </c>
      <c r="J6" s="24">
        <v>325381</v>
      </c>
      <c r="K6" s="24">
        <v>325656</v>
      </c>
      <c r="L6" s="24">
        <f>M6-M4</f>
        <v>293521.09999999998</v>
      </c>
      <c r="M6" s="24">
        <f>N6-N4</f>
        <v>293791.09999999998</v>
      </c>
      <c r="N6" s="24">
        <v>293925</v>
      </c>
      <c r="O6" s="24">
        <v>326421</v>
      </c>
      <c r="P6" s="24">
        <v>326746</v>
      </c>
      <c r="Q6" s="24">
        <v>327027</v>
      </c>
      <c r="R6" s="24">
        <v>327332</v>
      </c>
      <c r="S6" s="24">
        <v>327528</v>
      </c>
      <c r="T6" s="24">
        <v>327824</v>
      </c>
      <c r="U6" s="24">
        <v>327984</v>
      </c>
      <c r="V6" s="24">
        <v>328036</v>
      </c>
      <c r="W6" s="24">
        <v>328187</v>
      </c>
      <c r="X6" s="24">
        <v>328447</v>
      </c>
      <c r="Y6" s="24">
        <v>328637</v>
      </c>
      <c r="Z6" s="24">
        <v>328930</v>
      </c>
      <c r="AA6" s="24">
        <v>329229</v>
      </c>
      <c r="AB6" s="24">
        <v>329522</v>
      </c>
      <c r="AC6" s="24">
        <v>329781</v>
      </c>
      <c r="AD6" s="24">
        <v>330040</v>
      </c>
      <c r="AE6" s="24">
        <v>330320</v>
      </c>
      <c r="AF6" s="24">
        <v>330597</v>
      </c>
      <c r="AG6" s="24">
        <v>330869</v>
      </c>
      <c r="AI6" s="10"/>
      <c r="AJ6" s="20"/>
    </row>
    <row r="7" spans="1:40" x14ac:dyDescent="0.25">
      <c r="A7" s="11" t="s">
        <v>27</v>
      </c>
      <c r="B7" s="10">
        <v>312528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318986.5</v>
      </c>
      <c r="AI7" s="10">
        <f>MAX(C7:AG7)-B7</f>
        <v>6458.5</v>
      </c>
      <c r="AJ7" s="16"/>
    </row>
    <row r="8" spans="1:40" x14ac:dyDescent="0.25">
      <c r="A8" s="18" t="s">
        <v>37</v>
      </c>
      <c r="B8" s="10">
        <v>52452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53557</v>
      </c>
      <c r="AI8" s="10">
        <f>MAX(C8:AG8)-B8</f>
        <v>1105</v>
      </c>
    </row>
    <row r="9" spans="1:40" x14ac:dyDescent="0.25">
      <c r="AI9" s="10">
        <f>SUM(AI7:AI8)</f>
        <v>7563.5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71.7</v>
      </c>
      <c r="C54" s="12">
        <v>92.3</v>
      </c>
      <c r="D54" s="12">
        <v>69.7</v>
      </c>
      <c r="E54" s="12">
        <v>88.1</v>
      </c>
      <c r="F54" s="12">
        <v>95.7</v>
      </c>
      <c r="G54" s="12">
        <v>87.3</v>
      </c>
      <c r="H54" s="12">
        <v>52.7</v>
      </c>
      <c r="I54" s="12">
        <v>28.3</v>
      </c>
      <c r="J54" s="12">
        <v>94.8</v>
      </c>
      <c r="K54" s="12">
        <v>77.599999999999994</v>
      </c>
      <c r="L54" s="12">
        <f t="shared" ref="L54:M56" si="28">L$4/3</f>
        <v>40</v>
      </c>
      <c r="M54" s="12">
        <f t="shared" si="28"/>
        <v>90</v>
      </c>
      <c r="N54" s="12">
        <v>39.5</v>
      </c>
      <c r="O54" s="12">
        <v>65.900000000000006</v>
      </c>
      <c r="P54" s="12">
        <v>96</v>
      </c>
      <c r="Q54" s="12">
        <v>82.4</v>
      </c>
      <c r="R54" s="12">
        <v>89.8</v>
      </c>
      <c r="S54" s="12">
        <v>56.8</v>
      </c>
      <c r="T54" s="12">
        <v>85.8</v>
      </c>
      <c r="U54" s="12">
        <v>46</v>
      </c>
      <c r="V54" s="12">
        <v>15.2</v>
      </c>
      <c r="W54" s="12">
        <v>43.6</v>
      </c>
      <c r="X54" s="12">
        <v>78.900000000000006</v>
      </c>
      <c r="Y54" s="12">
        <v>57.3</v>
      </c>
      <c r="Z54" s="12">
        <v>87.6</v>
      </c>
      <c r="AA54" s="12">
        <v>87.8</v>
      </c>
      <c r="AB54" s="12">
        <v>86.4</v>
      </c>
      <c r="AC54" s="12">
        <v>73.8</v>
      </c>
      <c r="AD54" s="12">
        <v>74.599999999999994</v>
      </c>
      <c r="AE54" s="12">
        <v>83</v>
      </c>
      <c r="AF54" s="12">
        <v>80.599999999999994</v>
      </c>
      <c r="AG54" s="12">
        <v>80.2</v>
      </c>
      <c r="AH54" s="12"/>
      <c r="AI54" s="10">
        <v>67777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69.8</v>
      </c>
      <c r="C55" s="12">
        <v>91.9</v>
      </c>
      <c r="D55" s="12">
        <v>68.900000000000006</v>
      </c>
      <c r="E55" s="12">
        <v>86.3</v>
      </c>
      <c r="F55" s="12">
        <v>94.2</v>
      </c>
      <c r="G55" s="12">
        <v>86.4</v>
      </c>
      <c r="H55" s="12">
        <v>52.3</v>
      </c>
      <c r="I55" s="12">
        <v>27.6</v>
      </c>
      <c r="J55" s="12">
        <v>93.2</v>
      </c>
      <c r="K55" s="12">
        <v>77.7</v>
      </c>
      <c r="L55" s="12">
        <f t="shared" si="28"/>
        <v>40</v>
      </c>
      <c r="M55" s="12">
        <f t="shared" si="28"/>
        <v>90</v>
      </c>
      <c r="N55" s="12">
        <v>38.700000000000003</v>
      </c>
      <c r="O55" s="12">
        <v>64.8</v>
      </c>
      <c r="P55" s="12">
        <v>93.9</v>
      </c>
      <c r="Q55" s="12">
        <v>81.2</v>
      </c>
      <c r="R55" s="12">
        <v>87.6</v>
      </c>
      <c r="S55" s="12">
        <v>56.4</v>
      </c>
      <c r="T55" s="12">
        <v>85</v>
      </c>
      <c r="U55" s="12">
        <v>45.6</v>
      </c>
      <c r="V55" s="12">
        <v>14.9</v>
      </c>
      <c r="W55" s="12">
        <v>43</v>
      </c>
      <c r="X55" s="12">
        <v>77.2</v>
      </c>
      <c r="Y55" s="12">
        <v>56.3</v>
      </c>
      <c r="Z55" s="12">
        <v>85.9</v>
      </c>
      <c r="AA55" s="12">
        <v>86</v>
      </c>
      <c r="AB55" s="12">
        <v>84.6</v>
      </c>
      <c r="AC55" s="12">
        <v>73.599999999999994</v>
      </c>
      <c r="AD55" s="12">
        <v>74.3</v>
      </c>
      <c r="AE55" s="12">
        <v>81.900000000000006</v>
      </c>
      <c r="AF55" s="12">
        <v>79.900000000000006</v>
      </c>
      <c r="AG55" s="12">
        <v>78.7</v>
      </c>
      <c r="AH55" s="12"/>
      <c r="AI55" s="10">
        <v>107630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67.3</v>
      </c>
      <c r="C56" s="12">
        <v>86.8</v>
      </c>
      <c r="D56" s="12">
        <v>63.5</v>
      </c>
      <c r="E56" s="12">
        <v>80.599999999999994</v>
      </c>
      <c r="F56" s="12">
        <v>88.1</v>
      </c>
      <c r="G56" s="12">
        <v>81</v>
      </c>
      <c r="H56" s="12">
        <v>52</v>
      </c>
      <c r="I56" s="12">
        <v>26.1</v>
      </c>
      <c r="J56" s="12">
        <v>86.6</v>
      </c>
      <c r="K56" s="12">
        <v>76.2</v>
      </c>
      <c r="L56" s="12">
        <f t="shared" si="28"/>
        <v>40</v>
      </c>
      <c r="M56" s="12">
        <f t="shared" si="28"/>
        <v>90</v>
      </c>
      <c r="N56" s="12">
        <v>37.5</v>
      </c>
      <c r="O56" s="12">
        <v>60</v>
      </c>
      <c r="P56" s="12">
        <f>100788.5-100701.5</f>
        <v>87</v>
      </c>
      <c r="Q56" s="12">
        <f>100864.5-100788.5</f>
        <v>76</v>
      </c>
      <c r="R56" s="12">
        <f>100946.5-100864.5</f>
        <v>82</v>
      </c>
      <c r="S56" s="12">
        <v>54.4</v>
      </c>
      <c r="T56" s="12">
        <v>79.7</v>
      </c>
      <c r="U56" s="12">
        <v>44.7</v>
      </c>
      <c r="V56" s="12">
        <v>14.6</v>
      </c>
      <c r="W56" s="12">
        <v>42</v>
      </c>
      <c r="X56" s="12">
        <v>70.3</v>
      </c>
      <c r="Y56" s="12">
        <v>51.4</v>
      </c>
      <c r="Z56" s="12">
        <v>79.2</v>
      </c>
      <c r="AA56" s="12">
        <v>79.400000000000006</v>
      </c>
      <c r="AB56" s="12">
        <v>78.2</v>
      </c>
      <c r="AC56" s="12">
        <v>71</v>
      </c>
      <c r="AD56" s="12">
        <v>71.099999999999994</v>
      </c>
      <c r="AE56" s="12">
        <v>75.3</v>
      </c>
      <c r="AF56" s="12">
        <v>74.2</v>
      </c>
      <c r="AG56" s="12">
        <v>73.5</v>
      </c>
      <c r="AH56" s="12"/>
      <c r="AI56" s="10">
        <v>101904.5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34</v>
      </c>
      <c r="C57" s="12">
        <v>48.3</v>
      </c>
      <c r="D57" s="12">
        <v>29.8</v>
      </c>
      <c r="E57" s="12">
        <v>43.2</v>
      </c>
      <c r="F57" s="12">
        <v>48.7</v>
      </c>
      <c r="G57" s="12">
        <v>41.9</v>
      </c>
      <c r="H57" s="12">
        <v>27.1</v>
      </c>
      <c r="I57" s="12">
        <v>12.8</v>
      </c>
      <c r="J57" s="12">
        <v>47.4</v>
      </c>
      <c r="K57" s="12">
        <v>43.7</v>
      </c>
      <c r="L57" s="12">
        <v>18.399999999999999</v>
      </c>
      <c r="M57" s="12">
        <v>40.6</v>
      </c>
      <c r="N57" s="12">
        <v>18.2</v>
      </c>
      <c r="O57" s="12">
        <v>31.8</v>
      </c>
      <c r="P57" s="12">
        <v>48.4</v>
      </c>
      <c r="Q57" s="12">
        <v>41.7</v>
      </c>
      <c r="R57" s="12">
        <v>45.2</v>
      </c>
      <c r="S57" s="12">
        <v>29.3</v>
      </c>
      <c r="T57" s="12">
        <v>45.1</v>
      </c>
      <c r="U57" s="12">
        <v>23.4</v>
      </c>
      <c r="V57" s="12">
        <v>7.4</v>
      </c>
      <c r="W57" s="12">
        <v>22.1</v>
      </c>
      <c r="X57" s="12">
        <v>33.700000000000003</v>
      </c>
      <c r="Y57" s="12">
        <v>23.2</v>
      </c>
      <c r="Z57" s="12">
        <v>41.5</v>
      </c>
      <c r="AA57" s="12">
        <v>44.7</v>
      </c>
      <c r="AB57" s="12">
        <v>44.3</v>
      </c>
      <c r="AC57" s="12">
        <v>39.799999999999997</v>
      </c>
      <c r="AD57" s="12">
        <v>40</v>
      </c>
      <c r="AE57" s="12">
        <v>39.299999999999997</v>
      </c>
      <c r="AF57" s="12">
        <v>41.8</v>
      </c>
      <c r="AG57" s="12">
        <v>40.4</v>
      </c>
      <c r="AH57" s="12"/>
      <c r="AI57" s="10">
        <v>53557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939" priority="175" stopIfTrue="1" operator="greaterThan">
      <formula>300</formula>
    </cfRule>
    <cfRule type="cellIs" dxfId="2938" priority="176" stopIfTrue="1" operator="between">
      <formula>150</formula>
      <formula>250</formula>
    </cfRule>
    <cfRule type="cellIs" dxfId="2937" priority="177" stopIfTrue="1" operator="between">
      <formula>250</formula>
      <formula>300</formula>
    </cfRule>
  </conditionalFormatting>
  <conditionalFormatting sqref="B4">
    <cfRule type="cellIs" dxfId="2936" priority="91" stopIfTrue="1" operator="greaterThan">
      <formula>300</formula>
    </cfRule>
    <cfRule type="cellIs" dxfId="2935" priority="92" stopIfTrue="1" operator="between">
      <formula>150</formula>
      <formula>250</formula>
    </cfRule>
    <cfRule type="cellIs" dxfId="2934" priority="93" stopIfTrue="1" operator="between">
      <formula>250</formula>
      <formula>300</formula>
    </cfRule>
  </conditionalFormatting>
  <conditionalFormatting sqref="D4">
    <cfRule type="cellIs" dxfId="2933" priority="88" stopIfTrue="1" operator="greaterThan">
      <formula>300</formula>
    </cfRule>
    <cfRule type="cellIs" dxfId="2932" priority="89" stopIfTrue="1" operator="between">
      <formula>150</formula>
      <formula>250</formula>
    </cfRule>
    <cfRule type="cellIs" dxfId="2931" priority="90" stopIfTrue="1" operator="between">
      <formula>250</formula>
      <formula>300</formula>
    </cfRule>
  </conditionalFormatting>
  <conditionalFormatting sqref="E4">
    <cfRule type="cellIs" dxfId="2930" priority="85" stopIfTrue="1" operator="greaterThan">
      <formula>300</formula>
    </cfRule>
    <cfRule type="cellIs" dxfId="2929" priority="86" stopIfTrue="1" operator="between">
      <formula>150</formula>
      <formula>250</formula>
    </cfRule>
    <cfRule type="cellIs" dxfId="2928" priority="87" stopIfTrue="1" operator="between">
      <formula>250</formula>
      <formula>300</formula>
    </cfRule>
  </conditionalFormatting>
  <conditionalFormatting sqref="F4">
    <cfRule type="cellIs" dxfId="2927" priority="82" stopIfTrue="1" operator="greaterThan">
      <formula>300</formula>
    </cfRule>
    <cfRule type="cellIs" dxfId="2926" priority="83" stopIfTrue="1" operator="between">
      <formula>150</formula>
      <formula>250</formula>
    </cfRule>
    <cfRule type="cellIs" dxfId="2925" priority="84" stopIfTrue="1" operator="between">
      <formula>250</formula>
      <formula>300</formula>
    </cfRule>
  </conditionalFormatting>
  <conditionalFormatting sqref="G4">
    <cfRule type="cellIs" dxfId="2924" priority="79" stopIfTrue="1" operator="greaterThan">
      <formula>300</formula>
    </cfRule>
    <cfRule type="cellIs" dxfId="2923" priority="80" stopIfTrue="1" operator="between">
      <formula>150</formula>
      <formula>250</formula>
    </cfRule>
    <cfRule type="cellIs" dxfId="2922" priority="81" stopIfTrue="1" operator="between">
      <formula>250</formula>
      <formula>300</formula>
    </cfRule>
  </conditionalFormatting>
  <conditionalFormatting sqref="H4">
    <cfRule type="cellIs" dxfId="2921" priority="76" stopIfTrue="1" operator="greaterThan">
      <formula>300</formula>
    </cfRule>
    <cfRule type="cellIs" dxfId="2920" priority="77" stopIfTrue="1" operator="between">
      <formula>150</formula>
      <formula>250</formula>
    </cfRule>
    <cfRule type="cellIs" dxfId="2919" priority="78" stopIfTrue="1" operator="between">
      <formula>250</formula>
      <formula>300</formula>
    </cfRule>
  </conditionalFormatting>
  <conditionalFormatting sqref="I4">
    <cfRule type="cellIs" dxfId="2918" priority="73" stopIfTrue="1" operator="greaterThan">
      <formula>300</formula>
    </cfRule>
    <cfRule type="cellIs" dxfId="2917" priority="74" stopIfTrue="1" operator="between">
      <formula>150</formula>
      <formula>250</formula>
    </cfRule>
    <cfRule type="cellIs" dxfId="2916" priority="75" stopIfTrue="1" operator="between">
      <formula>250</formula>
      <formula>300</formula>
    </cfRule>
  </conditionalFormatting>
  <conditionalFormatting sqref="J4">
    <cfRule type="cellIs" dxfId="2915" priority="70" stopIfTrue="1" operator="greaterThan">
      <formula>300</formula>
    </cfRule>
    <cfRule type="cellIs" dxfId="2914" priority="71" stopIfTrue="1" operator="between">
      <formula>150</formula>
      <formula>250</formula>
    </cfRule>
    <cfRule type="cellIs" dxfId="2913" priority="72" stopIfTrue="1" operator="between">
      <formula>250</formula>
      <formula>300</formula>
    </cfRule>
  </conditionalFormatting>
  <conditionalFormatting sqref="K4">
    <cfRule type="cellIs" dxfId="2912" priority="67" stopIfTrue="1" operator="greaterThan">
      <formula>300</formula>
    </cfRule>
    <cfRule type="cellIs" dxfId="2911" priority="68" stopIfTrue="1" operator="between">
      <formula>150</formula>
      <formula>250</formula>
    </cfRule>
    <cfRule type="cellIs" dxfId="2910" priority="69" stopIfTrue="1" operator="between">
      <formula>250</formula>
      <formula>300</formula>
    </cfRule>
  </conditionalFormatting>
  <conditionalFormatting sqref="L4">
    <cfRule type="cellIs" dxfId="2909" priority="64" stopIfTrue="1" operator="greaterThan">
      <formula>300</formula>
    </cfRule>
    <cfRule type="cellIs" dxfId="2908" priority="65" stopIfTrue="1" operator="between">
      <formula>150</formula>
      <formula>250</formula>
    </cfRule>
    <cfRule type="cellIs" dxfId="2907" priority="66" stopIfTrue="1" operator="between">
      <formula>250</formula>
      <formula>300</formula>
    </cfRule>
  </conditionalFormatting>
  <conditionalFormatting sqref="M4">
    <cfRule type="cellIs" dxfId="2906" priority="61" stopIfTrue="1" operator="greaterThan">
      <formula>300</formula>
    </cfRule>
    <cfRule type="cellIs" dxfId="2905" priority="62" stopIfTrue="1" operator="between">
      <formula>150</formula>
      <formula>250</formula>
    </cfRule>
    <cfRule type="cellIs" dxfId="2904" priority="63" stopIfTrue="1" operator="between">
      <formula>250</formula>
      <formula>300</formula>
    </cfRule>
  </conditionalFormatting>
  <conditionalFormatting sqref="N4">
    <cfRule type="cellIs" dxfId="2903" priority="58" stopIfTrue="1" operator="greaterThan">
      <formula>300</formula>
    </cfRule>
    <cfRule type="cellIs" dxfId="2902" priority="59" stopIfTrue="1" operator="between">
      <formula>150</formula>
      <formula>250</formula>
    </cfRule>
    <cfRule type="cellIs" dxfId="2901" priority="60" stopIfTrue="1" operator="between">
      <formula>250</formula>
      <formula>300</formula>
    </cfRule>
  </conditionalFormatting>
  <conditionalFormatting sqref="O4">
    <cfRule type="cellIs" dxfId="2900" priority="55" stopIfTrue="1" operator="greaterThan">
      <formula>300</formula>
    </cfRule>
    <cfRule type="cellIs" dxfId="2899" priority="56" stopIfTrue="1" operator="between">
      <formula>150</formula>
      <formula>250</formula>
    </cfRule>
    <cfRule type="cellIs" dxfId="2898" priority="57" stopIfTrue="1" operator="between">
      <formula>250</formula>
      <formula>300</formula>
    </cfRule>
  </conditionalFormatting>
  <conditionalFormatting sqref="P4">
    <cfRule type="cellIs" dxfId="2897" priority="52" stopIfTrue="1" operator="greaterThan">
      <formula>300</formula>
    </cfRule>
    <cfRule type="cellIs" dxfId="2896" priority="53" stopIfTrue="1" operator="between">
      <formula>150</formula>
      <formula>250</formula>
    </cfRule>
    <cfRule type="cellIs" dxfId="2895" priority="54" stopIfTrue="1" operator="between">
      <formula>250</formula>
      <formula>300</formula>
    </cfRule>
  </conditionalFormatting>
  <conditionalFormatting sqref="Q4">
    <cfRule type="cellIs" dxfId="2894" priority="49" stopIfTrue="1" operator="greaterThan">
      <formula>300</formula>
    </cfRule>
    <cfRule type="cellIs" dxfId="2893" priority="50" stopIfTrue="1" operator="between">
      <formula>150</formula>
      <formula>250</formula>
    </cfRule>
    <cfRule type="cellIs" dxfId="2892" priority="51" stopIfTrue="1" operator="between">
      <formula>250</formula>
      <formula>300</formula>
    </cfRule>
  </conditionalFormatting>
  <conditionalFormatting sqref="R4">
    <cfRule type="cellIs" dxfId="2891" priority="46" stopIfTrue="1" operator="greaterThan">
      <formula>300</formula>
    </cfRule>
    <cfRule type="cellIs" dxfId="2890" priority="47" stopIfTrue="1" operator="between">
      <formula>150</formula>
      <formula>250</formula>
    </cfRule>
    <cfRule type="cellIs" dxfId="2889" priority="48" stopIfTrue="1" operator="between">
      <formula>250</formula>
      <formula>300</formula>
    </cfRule>
  </conditionalFormatting>
  <conditionalFormatting sqref="S4">
    <cfRule type="cellIs" dxfId="2888" priority="43" stopIfTrue="1" operator="greaterThan">
      <formula>300</formula>
    </cfRule>
    <cfRule type="cellIs" dxfId="2887" priority="44" stopIfTrue="1" operator="between">
      <formula>150</formula>
      <formula>250</formula>
    </cfRule>
    <cfRule type="cellIs" dxfId="2886" priority="45" stopIfTrue="1" operator="between">
      <formula>250</formula>
      <formula>300</formula>
    </cfRule>
  </conditionalFormatting>
  <conditionalFormatting sqref="T4">
    <cfRule type="cellIs" dxfId="2885" priority="40" stopIfTrue="1" operator="greaterThan">
      <formula>300</formula>
    </cfRule>
    <cfRule type="cellIs" dxfId="2884" priority="41" stopIfTrue="1" operator="between">
      <formula>150</formula>
      <formula>250</formula>
    </cfRule>
    <cfRule type="cellIs" dxfId="2883" priority="42" stopIfTrue="1" operator="between">
      <formula>250</formula>
      <formula>300</formula>
    </cfRule>
  </conditionalFormatting>
  <conditionalFormatting sqref="U4">
    <cfRule type="cellIs" dxfId="2882" priority="37" stopIfTrue="1" operator="greaterThan">
      <formula>300</formula>
    </cfRule>
    <cfRule type="cellIs" dxfId="2881" priority="38" stopIfTrue="1" operator="between">
      <formula>150</formula>
      <formula>250</formula>
    </cfRule>
    <cfRule type="cellIs" dxfId="2880" priority="39" stopIfTrue="1" operator="between">
      <formula>250</formula>
      <formula>300</formula>
    </cfRule>
  </conditionalFormatting>
  <conditionalFormatting sqref="V4">
    <cfRule type="cellIs" dxfId="2879" priority="34" stopIfTrue="1" operator="greaterThan">
      <formula>300</formula>
    </cfRule>
    <cfRule type="cellIs" dxfId="2878" priority="35" stopIfTrue="1" operator="between">
      <formula>150</formula>
      <formula>250</formula>
    </cfRule>
    <cfRule type="cellIs" dxfId="2877" priority="36" stopIfTrue="1" operator="between">
      <formula>250</formula>
      <formula>300</formula>
    </cfRule>
  </conditionalFormatting>
  <conditionalFormatting sqref="W4">
    <cfRule type="cellIs" dxfId="2876" priority="31" stopIfTrue="1" operator="greaterThan">
      <formula>300</formula>
    </cfRule>
    <cfRule type="cellIs" dxfId="2875" priority="32" stopIfTrue="1" operator="between">
      <formula>150</formula>
      <formula>250</formula>
    </cfRule>
    <cfRule type="cellIs" dxfId="2874" priority="33" stopIfTrue="1" operator="between">
      <formula>250</formula>
      <formula>300</formula>
    </cfRule>
  </conditionalFormatting>
  <conditionalFormatting sqref="X4">
    <cfRule type="cellIs" dxfId="2873" priority="28" stopIfTrue="1" operator="greaterThan">
      <formula>300</formula>
    </cfRule>
    <cfRule type="cellIs" dxfId="2872" priority="29" stopIfTrue="1" operator="between">
      <formula>150</formula>
      <formula>250</formula>
    </cfRule>
    <cfRule type="cellIs" dxfId="2871" priority="30" stopIfTrue="1" operator="between">
      <formula>250</formula>
      <formula>300</formula>
    </cfRule>
  </conditionalFormatting>
  <conditionalFormatting sqref="Y4">
    <cfRule type="cellIs" dxfId="2870" priority="25" stopIfTrue="1" operator="greaterThan">
      <formula>300</formula>
    </cfRule>
    <cfRule type="cellIs" dxfId="2869" priority="26" stopIfTrue="1" operator="between">
      <formula>150</formula>
      <formula>250</formula>
    </cfRule>
    <cfRule type="cellIs" dxfId="2868" priority="27" stopIfTrue="1" operator="between">
      <formula>250</formula>
      <formula>300</formula>
    </cfRule>
  </conditionalFormatting>
  <conditionalFormatting sqref="Z4">
    <cfRule type="cellIs" dxfId="2867" priority="22" stopIfTrue="1" operator="greaterThan">
      <formula>300</formula>
    </cfRule>
    <cfRule type="cellIs" dxfId="2866" priority="23" stopIfTrue="1" operator="between">
      <formula>150</formula>
      <formula>250</formula>
    </cfRule>
    <cfRule type="cellIs" dxfId="2865" priority="24" stopIfTrue="1" operator="between">
      <formula>250</formula>
      <formula>300</formula>
    </cfRule>
  </conditionalFormatting>
  <conditionalFormatting sqref="AA4">
    <cfRule type="cellIs" dxfId="2864" priority="19" stopIfTrue="1" operator="greaterThan">
      <formula>300</formula>
    </cfRule>
    <cfRule type="cellIs" dxfId="2863" priority="20" stopIfTrue="1" operator="between">
      <formula>150</formula>
      <formula>250</formula>
    </cfRule>
    <cfRule type="cellIs" dxfId="2862" priority="21" stopIfTrue="1" operator="between">
      <formula>250</formula>
      <formula>300</formula>
    </cfRule>
  </conditionalFormatting>
  <conditionalFormatting sqref="AB4">
    <cfRule type="cellIs" dxfId="2861" priority="16" stopIfTrue="1" operator="greaterThan">
      <formula>300</formula>
    </cfRule>
    <cfRule type="cellIs" dxfId="2860" priority="17" stopIfTrue="1" operator="between">
      <formula>150</formula>
      <formula>250</formula>
    </cfRule>
    <cfRule type="cellIs" dxfId="2859" priority="18" stopIfTrue="1" operator="between">
      <formula>250</formula>
      <formula>300</formula>
    </cfRule>
  </conditionalFormatting>
  <conditionalFormatting sqref="AC4">
    <cfRule type="cellIs" dxfId="2858" priority="13" stopIfTrue="1" operator="greaterThan">
      <formula>300</formula>
    </cfRule>
    <cfRule type="cellIs" dxfId="2857" priority="14" stopIfTrue="1" operator="between">
      <formula>150</formula>
      <formula>250</formula>
    </cfRule>
    <cfRule type="cellIs" dxfId="2856" priority="15" stopIfTrue="1" operator="between">
      <formula>250</formula>
      <formula>300</formula>
    </cfRule>
  </conditionalFormatting>
  <conditionalFormatting sqref="AD4">
    <cfRule type="cellIs" dxfId="2855" priority="10" stopIfTrue="1" operator="greaterThan">
      <formula>300</formula>
    </cfRule>
    <cfRule type="cellIs" dxfId="2854" priority="11" stopIfTrue="1" operator="between">
      <formula>150</formula>
      <formula>250</formula>
    </cfRule>
    <cfRule type="cellIs" dxfId="2853" priority="12" stopIfTrue="1" operator="between">
      <formula>250</formula>
      <formula>300</formula>
    </cfRule>
  </conditionalFormatting>
  <conditionalFormatting sqref="AE4">
    <cfRule type="cellIs" dxfId="2852" priority="7" stopIfTrue="1" operator="greaterThan">
      <formula>300</formula>
    </cfRule>
    <cfRule type="cellIs" dxfId="2851" priority="8" stopIfTrue="1" operator="between">
      <formula>150</formula>
      <formula>250</formula>
    </cfRule>
    <cfRule type="cellIs" dxfId="2850" priority="9" stopIfTrue="1" operator="between">
      <formula>250</formula>
      <formula>300</formula>
    </cfRule>
  </conditionalFormatting>
  <conditionalFormatting sqref="AF4">
    <cfRule type="cellIs" dxfId="2849" priority="4" stopIfTrue="1" operator="greaterThan">
      <formula>300</formula>
    </cfRule>
    <cfRule type="cellIs" dxfId="2848" priority="5" stopIfTrue="1" operator="between">
      <formula>150</formula>
      <formula>250</formula>
    </cfRule>
    <cfRule type="cellIs" dxfId="2847" priority="6" stopIfTrue="1" operator="between">
      <formula>250</formula>
      <formula>300</formula>
    </cfRule>
  </conditionalFormatting>
  <conditionalFormatting sqref="AG4">
    <cfRule type="cellIs" dxfId="2846" priority="1" stopIfTrue="1" operator="greaterThan">
      <formula>300</formula>
    </cfRule>
    <cfRule type="cellIs" dxfId="2845" priority="2" stopIfTrue="1" operator="between">
      <formula>150</formula>
      <formula>250</formula>
    </cfRule>
    <cfRule type="cellIs" dxfId="284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I58" sqref="AI5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42.5</v>
      </c>
      <c r="C3" s="12">
        <v>52.6</v>
      </c>
      <c r="D3" s="12">
        <v>21.6</v>
      </c>
      <c r="E3" s="12">
        <v>41</v>
      </c>
      <c r="F3" s="12">
        <v>39.6</v>
      </c>
      <c r="G3" s="12">
        <v>22.3</v>
      </c>
      <c r="H3" s="12">
        <v>11.9</v>
      </c>
      <c r="I3" s="12">
        <v>50.1</v>
      </c>
      <c r="J3" s="12">
        <v>43</v>
      </c>
      <c r="K3" s="12">
        <v>46.1</v>
      </c>
      <c r="L3" s="12">
        <v>37.9</v>
      </c>
      <c r="M3" s="12">
        <v>53</v>
      </c>
      <c r="N3" s="12">
        <v>40.6</v>
      </c>
      <c r="O3" s="12">
        <v>38.4</v>
      </c>
      <c r="P3" s="12">
        <v>40.6</v>
      </c>
      <c r="Q3" s="12">
        <v>36.6</v>
      </c>
      <c r="R3" s="12">
        <v>35.6</v>
      </c>
      <c r="S3" s="12">
        <v>37.4</v>
      </c>
      <c r="T3" s="12">
        <v>45.1</v>
      </c>
      <c r="U3" s="12">
        <v>41.7</v>
      </c>
      <c r="V3" s="12">
        <v>37.6</v>
      </c>
      <c r="W3" s="12">
        <v>36.200000000000003</v>
      </c>
      <c r="X3" s="12">
        <v>49.2</v>
      </c>
      <c r="Y3" s="12">
        <v>52.2</v>
      </c>
      <c r="Z3" s="12">
        <v>52.2</v>
      </c>
      <c r="AA3" s="12">
        <v>49.4</v>
      </c>
      <c r="AB3" s="12">
        <v>51.2</v>
      </c>
      <c r="AC3" s="12">
        <v>48.4</v>
      </c>
      <c r="AD3" s="12">
        <v>44.6</v>
      </c>
      <c r="AE3" s="12">
        <v>37.1</v>
      </c>
      <c r="AF3" s="12">
        <v>37.9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272.8</v>
      </c>
      <c r="C4" s="28">
        <f t="shared" ref="C4:D4" si="1">SUM(C54:C57)</f>
        <v>136.4</v>
      </c>
      <c r="D4" s="28">
        <f t="shared" si="1"/>
        <v>77.8</v>
      </c>
      <c r="E4" s="28">
        <f t="shared" ref="E4:F4" si="2">SUM(E54:E57)</f>
        <v>286.70000000000005</v>
      </c>
      <c r="F4" s="28">
        <f t="shared" si="2"/>
        <v>280</v>
      </c>
      <c r="G4" s="28">
        <f t="shared" ref="G4:H4" si="3">SUM(G54:G57)</f>
        <v>82.8</v>
      </c>
      <c r="H4" s="28">
        <f t="shared" si="3"/>
        <v>58.199999999999996</v>
      </c>
      <c r="I4" s="28">
        <f t="shared" ref="I4:J4" si="4">SUM(I54:I57)</f>
        <v>218.4</v>
      </c>
      <c r="J4" s="28">
        <f t="shared" si="4"/>
        <v>107.9</v>
      </c>
      <c r="K4" s="28">
        <f t="shared" ref="K4:L4" si="5">SUM(K54:K57)</f>
        <v>254.70000000000002</v>
      </c>
      <c r="L4" s="28">
        <f t="shared" si="5"/>
        <v>235.70000000000002</v>
      </c>
      <c r="M4" s="28">
        <f t="shared" ref="M4:N4" si="6">SUM(M54:M57)</f>
        <v>182.1</v>
      </c>
      <c r="N4" s="28">
        <f t="shared" si="6"/>
        <v>264.89999999999998</v>
      </c>
      <c r="O4" s="28">
        <f t="shared" ref="O4:P4" si="7">SUM(O54:O57)</f>
        <v>260.8</v>
      </c>
      <c r="P4" s="28">
        <f t="shared" si="7"/>
        <v>253.2</v>
      </c>
      <c r="Q4" s="28">
        <f t="shared" ref="Q4:R4" si="8">SUM(Q54:Q57)</f>
        <v>246.39999999999998</v>
      </c>
      <c r="R4" s="28">
        <f t="shared" si="8"/>
        <v>239.8</v>
      </c>
      <c r="S4" s="28">
        <f t="shared" ref="S4:T4" si="9">SUM(S54:S57)</f>
        <v>243.90000000000003</v>
      </c>
      <c r="T4" s="28">
        <f t="shared" si="9"/>
        <v>141.29999999999998</v>
      </c>
      <c r="U4" s="28">
        <f t="shared" ref="U4:V4" si="10">SUM(U54:U57)</f>
        <v>244.1</v>
      </c>
      <c r="V4" s="28">
        <f t="shared" si="10"/>
        <v>245.39999999999998</v>
      </c>
      <c r="W4" s="28">
        <f t="shared" ref="W4:X4" si="11">SUM(W54:W57)</f>
        <v>234.00000000000003</v>
      </c>
      <c r="X4" s="28">
        <f t="shared" si="11"/>
        <v>183.5</v>
      </c>
      <c r="Y4" s="28">
        <f t="shared" ref="Y4:Z4" si="12">SUM(Y54:Y57)</f>
        <v>188.9</v>
      </c>
      <c r="Z4" s="28">
        <f t="shared" si="12"/>
        <v>120</v>
      </c>
      <c r="AA4" s="28">
        <f t="shared" ref="AA4:AD4" si="13">SUM(AA54:AA57)</f>
        <v>180.3</v>
      </c>
      <c r="AB4" s="28">
        <f t="shared" si="13"/>
        <v>142.30000000000001</v>
      </c>
      <c r="AC4" s="28">
        <f t="shared" si="13"/>
        <v>220.20000000000002</v>
      </c>
      <c r="AD4" s="28">
        <f t="shared" si="13"/>
        <v>217.4</v>
      </c>
      <c r="AE4" s="28">
        <f t="shared" ref="AE4:AF4" si="14">SUM(AE54:AE57)</f>
        <v>232.50000000000003</v>
      </c>
      <c r="AF4" s="28">
        <f t="shared" si="14"/>
        <v>220.39999999999998</v>
      </c>
      <c r="AG4" s="28"/>
      <c r="AI4" s="9">
        <f>SUM(C4:AG4)</f>
        <v>6000</v>
      </c>
      <c r="AJ4" s="14">
        <f>AVERAGE(C4:AG4)</f>
        <v>200</v>
      </c>
      <c r="AK4" s="15"/>
    </row>
    <row r="5" spans="1:40" x14ac:dyDescent="0.25">
      <c r="A5" s="11" t="s">
        <v>29</v>
      </c>
      <c r="B5" s="10">
        <f t="shared" ref="B5" si="15">$B53+B6</f>
        <v>372544</v>
      </c>
      <c r="C5" s="10">
        <f t="shared" ref="C5:D5" si="16">$B53+C6</f>
        <v>372681</v>
      </c>
      <c r="D5" s="10">
        <f t="shared" si="16"/>
        <v>372757</v>
      </c>
      <c r="E5" s="10">
        <f t="shared" ref="E5:F5" si="17">$B53+E6</f>
        <v>373046</v>
      </c>
      <c r="F5" s="10">
        <f t="shared" si="17"/>
        <v>373325</v>
      </c>
      <c r="G5" s="10">
        <f t="shared" ref="G5:H5" si="18">$B53+G6</f>
        <v>373409</v>
      </c>
      <c r="H5" s="10">
        <f t="shared" si="18"/>
        <v>373467</v>
      </c>
      <c r="I5" s="10">
        <f t="shared" ref="I5:J5" si="19">$B53+I6</f>
        <v>373686</v>
      </c>
      <c r="J5" s="10">
        <f t="shared" si="19"/>
        <v>373793</v>
      </c>
      <c r="K5" s="10">
        <f t="shared" ref="K5:L5" si="20">$B53+K6</f>
        <v>374048</v>
      </c>
      <c r="L5" s="10">
        <f t="shared" si="20"/>
        <v>374284</v>
      </c>
      <c r="M5" s="10">
        <f t="shared" ref="M5" si="21">$B53+M6</f>
        <v>374468</v>
      </c>
      <c r="N5" s="10">
        <f t="shared" ref="N5:O5" si="22">$B53+N6</f>
        <v>374732</v>
      </c>
      <c r="O5" s="10">
        <f t="shared" si="22"/>
        <v>374993</v>
      </c>
      <c r="P5" s="10">
        <f t="shared" ref="P5:Q5" si="23">$B53+P6</f>
        <v>375246</v>
      </c>
      <c r="Q5" s="10">
        <f t="shared" si="23"/>
        <v>375492</v>
      </c>
      <c r="R5" s="10">
        <f t="shared" ref="R5:S5" si="24">$B53+R6</f>
        <v>375733</v>
      </c>
      <c r="S5" s="10">
        <f t="shared" si="24"/>
        <v>375977</v>
      </c>
      <c r="T5" s="10">
        <f t="shared" ref="T5:U5" si="25">$B53+T6</f>
        <v>376117</v>
      </c>
      <c r="U5" s="10">
        <f t="shared" si="25"/>
        <v>376362</v>
      </c>
      <c r="V5" s="10">
        <f t="shared" ref="V5:W5" si="26">$B53+V6</f>
        <v>376608</v>
      </c>
      <c r="W5" s="10">
        <f t="shared" si="26"/>
        <v>376842</v>
      </c>
      <c r="X5" s="10">
        <f t="shared" ref="X5:Y5" si="27">$B53+X6</f>
        <v>377025</v>
      </c>
      <c r="Y5" s="10">
        <f t="shared" si="27"/>
        <v>377215</v>
      </c>
      <c r="Z5" s="10">
        <f t="shared" ref="Z5:AA5" si="28">$B53+Z6</f>
        <v>377335</v>
      </c>
      <c r="AA5" s="10">
        <f t="shared" si="28"/>
        <v>377515</v>
      </c>
      <c r="AB5" s="10">
        <f t="shared" ref="AB5:AC5" si="29">$B53+AB6</f>
        <v>377659</v>
      </c>
      <c r="AC5" s="10">
        <f t="shared" si="29"/>
        <v>377878</v>
      </c>
      <c r="AD5" s="10">
        <f t="shared" ref="AD5:AE5" si="30">$B53+AD6</f>
        <v>378096</v>
      </c>
      <c r="AE5" s="10">
        <f t="shared" si="30"/>
        <v>378329</v>
      </c>
      <c r="AF5" s="10">
        <f t="shared" ref="AF5" si="31">$B53+AF6</f>
        <v>378550</v>
      </c>
      <c r="AG5" s="10"/>
      <c r="AI5" s="10">
        <f>MAX(C5:AG5)-B5</f>
        <v>6006</v>
      </c>
    </row>
    <row r="6" spans="1:40" s="19" customFormat="1" x14ac:dyDescent="0.25">
      <c r="B6" s="24">
        <v>330869</v>
      </c>
      <c r="C6" s="24">
        <v>331006</v>
      </c>
      <c r="D6" s="24">
        <v>331082</v>
      </c>
      <c r="E6" s="24">
        <v>331371</v>
      </c>
      <c r="F6" s="24">
        <v>331650</v>
      </c>
      <c r="G6" s="24">
        <v>331734</v>
      </c>
      <c r="H6" s="24">
        <v>331792</v>
      </c>
      <c r="I6" s="24">
        <v>332011</v>
      </c>
      <c r="J6" s="24">
        <v>332118</v>
      </c>
      <c r="K6" s="24">
        <v>332373</v>
      </c>
      <c r="L6" s="24">
        <v>332609</v>
      </c>
      <c r="M6" s="24">
        <v>332793</v>
      </c>
      <c r="N6" s="24">
        <v>333057</v>
      </c>
      <c r="O6" s="24">
        <v>333318</v>
      </c>
      <c r="P6" s="24">
        <v>333571</v>
      </c>
      <c r="Q6" s="24">
        <v>333817</v>
      </c>
      <c r="R6" s="24">
        <v>334058</v>
      </c>
      <c r="S6" s="24">
        <v>334302</v>
      </c>
      <c r="T6" s="24">
        <v>334442</v>
      </c>
      <c r="U6" s="24">
        <v>334687</v>
      </c>
      <c r="V6" s="24">
        <v>334933</v>
      </c>
      <c r="W6" s="24">
        <v>335167</v>
      </c>
      <c r="X6" s="24">
        <v>335350</v>
      </c>
      <c r="Y6" s="24">
        <v>335540</v>
      </c>
      <c r="Z6" s="24">
        <v>335660</v>
      </c>
      <c r="AA6" s="24">
        <v>335840</v>
      </c>
      <c r="AB6" s="24">
        <v>335984</v>
      </c>
      <c r="AC6" s="24">
        <v>336203</v>
      </c>
      <c r="AD6" s="24">
        <v>336421</v>
      </c>
      <c r="AE6" s="24">
        <v>336654</v>
      </c>
      <c r="AF6" s="24">
        <v>336875</v>
      </c>
      <c r="AG6" s="24"/>
      <c r="AI6" s="10"/>
      <c r="AJ6" s="20"/>
    </row>
    <row r="7" spans="1:40" x14ac:dyDescent="0.25">
      <c r="A7" s="11" t="s">
        <v>27</v>
      </c>
      <c r="B7" s="10">
        <v>318986.5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324105.5</v>
      </c>
      <c r="AI7" s="10">
        <f>MAX(C7:AG7)-B7</f>
        <v>5119</v>
      </c>
      <c r="AJ7" s="16"/>
    </row>
    <row r="8" spans="1:40" x14ac:dyDescent="0.25">
      <c r="A8" s="18" t="s">
        <v>37</v>
      </c>
      <c r="B8" s="10">
        <v>53557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54444</v>
      </c>
      <c r="AI8" s="10">
        <f>MAX(C8:AG8)-B8</f>
        <v>887</v>
      </c>
    </row>
    <row r="9" spans="1:40" x14ac:dyDescent="0.25">
      <c r="AI9" s="10">
        <f>SUM(AI7:AI8)</f>
        <v>6006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80.2</v>
      </c>
      <c r="C54" s="12">
        <v>39.6</v>
      </c>
      <c r="D54" s="12">
        <v>22.7</v>
      </c>
      <c r="E54" s="12">
        <v>84.3</v>
      </c>
      <c r="F54" s="12">
        <v>82.6</v>
      </c>
      <c r="G54" s="12">
        <v>23.7</v>
      </c>
      <c r="H54" s="12">
        <v>17</v>
      </c>
      <c r="I54" s="12">
        <v>65.8</v>
      </c>
      <c r="J54" s="12">
        <v>32</v>
      </c>
      <c r="K54" s="12">
        <v>73.3</v>
      </c>
      <c r="L54" s="12">
        <v>70.2</v>
      </c>
      <c r="M54" s="12">
        <v>50.9</v>
      </c>
      <c r="N54" s="12">
        <v>78.599999999999994</v>
      </c>
      <c r="O54" s="12">
        <v>77</v>
      </c>
      <c r="P54" s="12">
        <v>75.3</v>
      </c>
      <c r="Q54" s="12">
        <v>72.5</v>
      </c>
      <c r="R54" s="12">
        <v>70.7</v>
      </c>
      <c r="S54" s="12">
        <v>72.400000000000006</v>
      </c>
      <c r="T54" s="12">
        <v>40.799999999999997</v>
      </c>
      <c r="U54" s="12">
        <v>71.8</v>
      </c>
      <c r="V54" s="12">
        <v>72.3</v>
      </c>
      <c r="W54" s="12">
        <v>68.8</v>
      </c>
      <c r="X54" s="12">
        <v>53</v>
      </c>
      <c r="Y54" s="12">
        <v>58.2</v>
      </c>
      <c r="Z54" s="12">
        <v>35.299999999999997</v>
      </c>
      <c r="AA54" s="12">
        <v>54.2</v>
      </c>
      <c r="AB54" s="12">
        <v>44.7</v>
      </c>
      <c r="AC54" s="12">
        <v>64.599999999999994</v>
      </c>
      <c r="AD54" s="12">
        <v>64.599999999999994</v>
      </c>
      <c r="AE54" s="12">
        <v>69</v>
      </c>
      <c r="AF54" s="12">
        <v>66.5</v>
      </c>
      <c r="AG54" s="12"/>
      <c r="AH54" s="12"/>
      <c r="AI54" s="10">
        <v>69551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78.7</v>
      </c>
      <c r="C55" s="12">
        <v>39.200000000000003</v>
      </c>
      <c r="D55" s="12">
        <v>22.2</v>
      </c>
      <c r="E55" s="12">
        <v>82.5</v>
      </c>
      <c r="F55" s="12">
        <v>80.8</v>
      </c>
      <c r="G55" s="12">
        <v>23.2</v>
      </c>
      <c r="H55" s="12">
        <v>16.600000000000001</v>
      </c>
      <c r="I55" s="12">
        <v>65.2</v>
      </c>
      <c r="J55" s="12">
        <v>31.4</v>
      </c>
      <c r="K55" s="12">
        <v>73</v>
      </c>
      <c r="L55" s="12">
        <v>67.900000000000006</v>
      </c>
      <c r="M55" s="12">
        <v>50.2</v>
      </c>
      <c r="N55" s="12">
        <v>76.099999999999994</v>
      </c>
      <c r="O55" s="12">
        <v>74.900000000000006</v>
      </c>
      <c r="P55" s="12">
        <v>73.599999999999994</v>
      </c>
      <c r="Q55" s="12">
        <v>71</v>
      </c>
      <c r="R55" s="12">
        <v>69.2</v>
      </c>
      <c r="S55" s="12">
        <v>70.2</v>
      </c>
      <c r="T55" s="12">
        <v>40.299999999999997</v>
      </c>
      <c r="U55" s="12">
        <v>70.599999999999994</v>
      </c>
      <c r="V55" s="12">
        <v>70.599999999999994</v>
      </c>
      <c r="W55" s="12">
        <v>68</v>
      </c>
      <c r="X55" s="12">
        <v>52.7</v>
      </c>
      <c r="Y55" s="12">
        <v>55.6</v>
      </c>
      <c r="Z55" s="12">
        <v>34.799999999999997</v>
      </c>
      <c r="AA55" s="12">
        <v>53.5</v>
      </c>
      <c r="AB55" s="12">
        <v>42.6</v>
      </c>
      <c r="AC55" s="12">
        <v>64.2</v>
      </c>
      <c r="AD55" s="12">
        <v>62.7</v>
      </c>
      <c r="AE55" s="12">
        <v>67.8</v>
      </c>
      <c r="AF55" s="12">
        <v>64.7</v>
      </c>
      <c r="AG55" s="12"/>
      <c r="AH55" s="12"/>
      <c r="AI55" s="10">
        <v>109367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73.5</v>
      </c>
      <c r="C56" s="12">
        <v>38.299999999999997</v>
      </c>
      <c r="D56" s="12">
        <v>21.7</v>
      </c>
      <c r="E56" s="12">
        <v>76.400000000000006</v>
      </c>
      <c r="F56" s="12">
        <v>74.3</v>
      </c>
      <c r="G56" s="12">
        <v>22.7</v>
      </c>
      <c r="H56" s="12">
        <v>16.2</v>
      </c>
      <c r="I56" s="12">
        <v>58.8</v>
      </c>
      <c r="J56" s="12">
        <v>29.8</v>
      </c>
      <c r="K56" s="12">
        <v>69.900000000000006</v>
      </c>
      <c r="L56" s="12">
        <v>62.5</v>
      </c>
      <c r="M56" s="12">
        <v>49.4</v>
      </c>
      <c r="N56" s="12">
        <v>69.900000000000006</v>
      </c>
      <c r="O56" s="12">
        <v>68.900000000000006</v>
      </c>
      <c r="P56" s="12">
        <v>67.8</v>
      </c>
      <c r="Q56" s="12">
        <v>65.2</v>
      </c>
      <c r="R56" s="12">
        <v>63.6</v>
      </c>
      <c r="S56" s="12">
        <v>64.5</v>
      </c>
      <c r="T56" s="12">
        <v>39.6</v>
      </c>
      <c r="U56" s="12">
        <v>64.8</v>
      </c>
      <c r="V56" s="12">
        <v>64.900000000000006</v>
      </c>
      <c r="W56" s="12">
        <v>62.8</v>
      </c>
      <c r="X56" s="12">
        <v>50.1</v>
      </c>
      <c r="Y56" s="12">
        <v>50.5</v>
      </c>
      <c r="Z56" s="12">
        <v>33.4</v>
      </c>
      <c r="AA56" s="12">
        <v>47.8</v>
      </c>
      <c r="AB56" s="12">
        <v>37.5</v>
      </c>
      <c r="AC56" s="12">
        <v>59</v>
      </c>
      <c r="AD56" s="12">
        <v>57.5</v>
      </c>
      <c r="AE56" s="12">
        <v>60.8</v>
      </c>
      <c r="AF56" s="12">
        <v>58.2</v>
      </c>
      <c r="AG56" s="12"/>
      <c r="AH56" s="12"/>
      <c r="AI56" s="10">
        <v>103512.5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40.4</v>
      </c>
      <c r="C57" s="12">
        <v>19.3</v>
      </c>
      <c r="D57" s="12">
        <v>11.2</v>
      </c>
      <c r="E57" s="12">
        <v>43.5</v>
      </c>
      <c r="F57" s="12">
        <v>42.3</v>
      </c>
      <c r="G57" s="12">
        <v>13.2</v>
      </c>
      <c r="H57" s="12">
        <v>8.4</v>
      </c>
      <c r="I57" s="12">
        <v>28.6</v>
      </c>
      <c r="J57" s="12">
        <v>14.7</v>
      </c>
      <c r="K57" s="12">
        <v>38.5</v>
      </c>
      <c r="L57" s="12">
        <v>35.1</v>
      </c>
      <c r="M57" s="12">
        <v>31.6</v>
      </c>
      <c r="N57" s="12">
        <v>40.299999999999997</v>
      </c>
      <c r="O57" s="12">
        <v>40</v>
      </c>
      <c r="P57" s="12">
        <v>36.5</v>
      </c>
      <c r="Q57" s="12">
        <v>37.700000000000003</v>
      </c>
      <c r="R57" s="12">
        <v>36.299999999999997</v>
      </c>
      <c r="S57" s="12">
        <v>36.799999999999997</v>
      </c>
      <c r="T57" s="12">
        <v>20.6</v>
      </c>
      <c r="U57" s="12">
        <v>36.9</v>
      </c>
      <c r="V57" s="12">
        <v>37.6</v>
      </c>
      <c r="W57" s="12">
        <v>34.4</v>
      </c>
      <c r="X57" s="12">
        <v>27.7</v>
      </c>
      <c r="Y57" s="12">
        <v>24.6</v>
      </c>
      <c r="Z57" s="12">
        <v>16.5</v>
      </c>
      <c r="AA57" s="12">
        <v>24.8</v>
      </c>
      <c r="AB57" s="12">
        <v>17.5</v>
      </c>
      <c r="AC57" s="12">
        <v>32.4</v>
      </c>
      <c r="AD57" s="12">
        <v>32.6</v>
      </c>
      <c r="AE57" s="12">
        <v>34.9</v>
      </c>
      <c r="AF57" s="12">
        <v>31</v>
      </c>
      <c r="AG57" s="12"/>
      <c r="AH57" s="12"/>
      <c r="AI57" s="10">
        <v>54444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843" priority="190" stopIfTrue="1" operator="greaterThan">
      <formula>300</formula>
    </cfRule>
    <cfRule type="cellIs" dxfId="2842" priority="191" stopIfTrue="1" operator="between">
      <formula>150</formula>
      <formula>250</formula>
    </cfRule>
    <cfRule type="cellIs" dxfId="2841" priority="192" stopIfTrue="1" operator="between">
      <formula>250</formula>
      <formula>300</formula>
    </cfRule>
  </conditionalFormatting>
  <conditionalFormatting sqref="AG4">
    <cfRule type="cellIs" dxfId="2840" priority="97" stopIfTrue="1" operator="greaterThan">
      <formula>300</formula>
    </cfRule>
    <cfRule type="cellIs" dxfId="2839" priority="98" stopIfTrue="1" operator="between">
      <formula>150</formula>
      <formula>250</formula>
    </cfRule>
    <cfRule type="cellIs" dxfId="2838" priority="99" stopIfTrue="1" operator="between">
      <formula>250</formula>
      <formula>300</formula>
    </cfRule>
  </conditionalFormatting>
  <conditionalFormatting sqref="B4">
    <cfRule type="cellIs" dxfId="2837" priority="94" stopIfTrue="1" operator="greaterThan">
      <formula>300</formula>
    </cfRule>
    <cfRule type="cellIs" dxfId="2836" priority="95" stopIfTrue="1" operator="between">
      <formula>150</formula>
      <formula>250</formula>
    </cfRule>
    <cfRule type="cellIs" dxfId="2835" priority="96" stopIfTrue="1" operator="between">
      <formula>250</formula>
      <formula>300</formula>
    </cfRule>
  </conditionalFormatting>
  <conditionalFormatting sqref="D4">
    <cfRule type="cellIs" dxfId="2834" priority="91" stopIfTrue="1" operator="greaterThan">
      <formula>300</formula>
    </cfRule>
    <cfRule type="cellIs" dxfId="2833" priority="92" stopIfTrue="1" operator="between">
      <formula>150</formula>
      <formula>250</formula>
    </cfRule>
    <cfRule type="cellIs" dxfId="2832" priority="93" stopIfTrue="1" operator="between">
      <formula>250</formula>
      <formula>300</formula>
    </cfRule>
  </conditionalFormatting>
  <conditionalFormatting sqref="E4">
    <cfRule type="cellIs" dxfId="2831" priority="88" stopIfTrue="1" operator="greaterThan">
      <formula>300</formula>
    </cfRule>
    <cfRule type="cellIs" dxfId="2830" priority="89" stopIfTrue="1" operator="between">
      <formula>150</formula>
      <formula>250</formula>
    </cfRule>
    <cfRule type="cellIs" dxfId="2829" priority="90" stopIfTrue="1" operator="between">
      <formula>250</formula>
      <formula>300</formula>
    </cfRule>
  </conditionalFormatting>
  <conditionalFormatting sqref="F4">
    <cfRule type="cellIs" dxfId="2828" priority="85" stopIfTrue="1" operator="greaterThan">
      <formula>300</formula>
    </cfRule>
    <cfRule type="cellIs" dxfId="2827" priority="86" stopIfTrue="1" operator="between">
      <formula>150</formula>
      <formula>250</formula>
    </cfRule>
    <cfRule type="cellIs" dxfId="2826" priority="87" stopIfTrue="1" operator="between">
      <formula>250</formula>
      <formula>300</formula>
    </cfRule>
  </conditionalFormatting>
  <conditionalFormatting sqref="G4">
    <cfRule type="cellIs" dxfId="2825" priority="82" stopIfTrue="1" operator="greaterThan">
      <formula>300</formula>
    </cfRule>
    <cfRule type="cellIs" dxfId="2824" priority="83" stopIfTrue="1" operator="between">
      <formula>150</formula>
      <formula>250</formula>
    </cfRule>
    <cfRule type="cellIs" dxfId="2823" priority="84" stopIfTrue="1" operator="between">
      <formula>250</formula>
      <formula>300</formula>
    </cfRule>
  </conditionalFormatting>
  <conditionalFormatting sqref="H4">
    <cfRule type="cellIs" dxfId="2822" priority="79" stopIfTrue="1" operator="greaterThan">
      <formula>300</formula>
    </cfRule>
    <cfRule type="cellIs" dxfId="2821" priority="80" stopIfTrue="1" operator="between">
      <formula>150</formula>
      <formula>250</formula>
    </cfRule>
    <cfRule type="cellIs" dxfId="2820" priority="81" stopIfTrue="1" operator="between">
      <formula>250</formula>
      <formula>300</formula>
    </cfRule>
  </conditionalFormatting>
  <conditionalFormatting sqref="I4">
    <cfRule type="cellIs" dxfId="2819" priority="76" stopIfTrue="1" operator="greaterThan">
      <formula>300</formula>
    </cfRule>
    <cfRule type="cellIs" dxfId="2818" priority="77" stopIfTrue="1" operator="between">
      <formula>150</formula>
      <formula>250</formula>
    </cfRule>
    <cfRule type="cellIs" dxfId="2817" priority="78" stopIfTrue="1" operator="between">
      <formula>250</formula>
      <formula>300</formula>
    </cfRule>
  </conditionalFormatting>
  <conditionalFormatting sqref="J4">
    <cfRule type="cellIs" dxfId="2816" priority="73" stopIfTrue="1" operator="greaterThan">
      <formula>300</formula>
    </cfRule>
    <cfRule type="cellIs" dxfId="2815" priority="74" stopIfTrue="1" operator="between">
      <formula>150</formula>
      <formula>250</formula>
    </cfRule>
    <cfRule type="cellIs" dxfId="2814" priority="75" stopIfTrue="1" operator="between">
      <formula>250</formula>
      <formula>300</formula>
    </cfRule>
  </conditionalFormatting>
  <conditionalFormatting sqref="K4">
    <cfRule type="cellIs" dxfId="2813" priority="70" stopIfTrue="1" operator="greaterThan">
      <formula>300</formula>
    </cfRule>
    <cfRule type="cellIs" dxfId="2812" priority="71" stopIfTrue="1" operator="between">
      <formula>150</formula>
      <formula>250</formula>
    </cfRule>
    <cfRule type="cellIs" dxfId="2811" priority="72" stopIfTrue="1" operator="between">
      <formula>250</formula>
      <formula>300</formula>
    </cfRule>
  </conditionalFormatting>
  <conditionalFormatting sqref="L4">
    <cfRule type="cellIs" dxfId="2810" priority="67" stopIfTrue="1" operator="greaterThan">
      <formula>300</formula>
    </cfRule>
    <cfRule type="cellIs" dxfId="2809" priority="68" stopIfTrue="1" operator="between">
      <formula>150</formula>
      <formula>250</formula>
    </cfRule>
    <cfRule type="cellIs" dxfId="2808" priority="69" stopIfTrue="1" operator="between">
      <formula>250</formula>
      <formula>300</formula>
    </cfRule>
  </conditionalFormatting>
  <conditionalFormatting sqref="M4">
    <cfRule type="cellIs" dxfId="2807" priority="64" stopIfTrue="1" operator="greaterThan">
      <formula>300</formula>
    </cfRule>
    <cfRule type="cellIs" dxfId="2806" priority="65" stopIfTrue="1" operator="between">
      <formula>150</formula>
      <formula>250</formula>
    </cfRule>
    <cfRule type="cellIs" dxfId="2805" priority="66" stopIfTrue="1" operator="between">
      <formula>250</formula>
      <formula>300</formula>
    </cfRule>
  </conditionalFormatting>
  <conditionalFormatting sqref="N4">
    <cfRule type="cellIs" dxfId="2804" priority="61" stopIfTrue="1" operator="greaterThan">
      <formula>300</formula>
    </cfRule>
    <cfRule type="cellIs" dxfId="2803" priority="62" stopIfTrue="1" operator="between">
      <formula>150</formula>
      <formula>250</formula>
    </cfRule>
    <cfRule type="cellIs" dxfId="2802" priority="63" stopIfTrue="1" operator="between">
      <formula>250</formula>
      <formula>300</formula>
    </cfRule>
  </conditionalFormatting>
  <conditionalFormatting sqref="O4">
    <cfRule type="cellIs" dxfId="2801" priority="58" stopIfTrue="1" operator="greaterThan">
      <formula>300</formula>
    </cfRule>
    <cfRule type="cellIs" dxfId="2800" priority="59" stopIfTrue="1" operator="between">
      <formula>150</formula>
      <formula>250</formula>
    </cfRule>
    <cfRule type="cellIs" dxfId="2799" priority="60" stopIfTrue="1" operator="between">
      <formula>250</formula>
      <formula>300</formula>
    </cfRule>
  </conditionalFormatting>
  <conditionalFormatting sqref="P4">
    <cfRule type="cellIs" dxfId="2798" priority="55" stopIfTrue="1" operator="greaterThan">
      <formula>300</formula>
    </cfRule>
    <cfRule type="cellIs" dxfId="2797" priority="56" stopIfTrue="1" operator="between">
      <formula>150</formula>
      <formula>250</formula>
    </cfRule>
    <cfRule type="cellIs" dxfId="2796" priority="57" stopIfTrue="1" operator="between">
      <formula>250</formula>
      <formula>300</formula>
    </cfRule>
  </conditionalFormatting>
  <conditionalFormatting sqref="Q4">
    <cfRule type="cellIs" dxfId="2795" priority="52" stopIfTrue="1" operator="greaterThan">
      <formula>300</formula>
    </cfRule>
    <cfRule type="cellIs" dxfId="2794" priority="53" stopIfTrue="1" operator="between">
      <formula>150</formula>
      <formula>250</formula>
    </cfRule>
    <cfRule type="cellIs" dxfId="2793" priority="54" stopIfTrue="1" operator="between">
      <formula>250</formula>
      <formula>300</formula>
    </cfRule>
  </conditionalFormatting>
  <conditionalFormatting sqref="R4">
    <cfRule type="cellIs" dxfId="2792" priority="49" stopIfTrue="1" operator="greaterThan">
      <formula>300</formula>
    </cfRule>
    <cfRule type="cellIs" dxfId="2791" priority="50" stopIfTrue="1" operator="between">
      <formula>150</formula>
      <formula>250</formula>
    </cfRule>
    <cfRule type="cellIs" dxfId="2790" priority="51" stopIfTrue="1" operator="between">
      <formula>250</formula>
      <formula>300</formula>
    </cfRule>
  </conditionalFormatting>
  <conditionalFormatting sqref="S4">
    <cfRule type="cellIs" dxfId="2789" priority="46" stopIfTrue="1" operator="greaterThan">
      <formula>300</formula>
    </cfRule>
    <cfRule type="cellIs" dxfId="2788" priority="47" stopIfTrue="1" operator="between">
      <formula>150</formula>
      <formula>250</formula>
    </cfRule>
    <cfRule type="cellIs" dxfId="2787" priority="48" stopIfTrue="1" operator="between">
      <formula>250</formula>
      <formula>300</formula>
    </cfRule>
  </conditionalFormatting>
  <conditionalFormatting sqref="T4">
    <cfRule type="cellIs" dxfId="2786" priority="43" stopIfTrue="1" operator="greaterThan">
      <formula>300</formula>
    </cfRule>
    <cfRule type="cellIs" dxfId="2785" priority="44" stopIfTrue="1" operator="between">
      <formula>150</formula>
      <formula>250</formula>
    </cfRule>
    <cfRule type="cellIs" dxfId="2784" priority="45" stopIfTrue="1" operator="between">
      <formula>250</formula>
      <formula>300</formula>
    </cfRule>
  </conditionalFormatting>
  <conditionalFormatting sqref="U4">
    <cfRule type="cellIs" dxfId="2783" priority="40" stopIfTrue="1" operator="greaterThan">
      <formula>300</formula>
    </cfRule>
    <cfRule type="cellIs" dxfId="2782" priority="41" stopIfTrue="1" operator="between">
      <formula>150</formula>
      <formula>250</formula>
    </cfRule>
    <cfRule type="cellIs" dxfId="2781" priority="42" stopIfTrue="1" operator="between">
      <formula>250</formula>
      <formula>300</formula>
    </cfRule>
  </conditionalFormatting>
  <conditionalFormatting sqref="V4">
    <cfRule type="cellIs" dxfId="2780" priority="37" stopIfTrue="1" operator="greaterThan">
      <formula>300</formula>
    </cfRule>
    <cfRule type="cellIs" dxfId="2779" priority="38" stopIfTrue="1" operator="between">
      <formula>150</formula>
      <formula>250</formula>
    </cfRule>
    <cfRule type="cellIs" dxfId="2778" priority="39" stopIfTrue="1" operator="between">
      <formula>250</formula>
      <formula>300</formula>
    </cfRule>
  </conditionalFormatting>
  <conditionalFormatting sqref="W4">
    <cfRule type="cellIs" dxfId="2777" priority="34" stopIfTrue="1" operator="greaterThan">
      <formula>300</formula>
    </cfRule>
    <cfRule type="cellIs" dxfId="2776" priority="35" stopIfTrue="1" operator="between">
      <formula>150</formula>
      <formula>250</formula>
    </cfRule>
    <cfRule type="cellIs" dxfId="2775" priority="36" stopIfTrue="1" operator="between">
      <formula>250</formula>
      <formula>300</formula>
    </cfRule>
  </conditionalFormatting>
  <conditionalFormatting sqref="X4">
    <cfRule type="cellIs" dxfId="2774" priority="31" stopIfTrue="1" operator="greaterThan">
      <formula>300</formula>
    </cfRule>
    <cfRule type="cellIs" dxfId="2773" priority="32" stopIfTrue="1" operator="between">
      <formula>150</formula>
      <formula>250</formula>
    </cfRule>
    <cfRule type="cellIs" dxfId="2772" priority="33" stopIfTrue="1" operator="between">
      <formula>250</formula>
      <formula>300</formula>
    </cfRule>
  </conditionalFormatting>
  <conditionalFormatting sqref="Y4">
    <cfRule type="cellIs" dxfId="2771" priority="28" stopIfTrue="1" operator="greaterThan">
      <formula>300</formula>
    </cfRule>
    <cfRule type="cellIs" dxfId="2770" priority="29" stopIfTrue="1" operator="between">
      <formula>150</formula>
      <formula>250</formula>
    </cfRule>
    <cfRule type="cellIs" dxfId="2769" priority="30" stopIfTrue="1" operator="between">
      <formula>250</formula>
      <formula>300</formula>
    </cfRule>
  </conditionalFormatting>
  <conditionalFormatting sqref="Z4">
    <cfRule type="cellIs" dxfId="2768" priority="25" stopIfTrue="1" operator="greaterThan">
      <formula>300</formula>
    </cfRule>
    <cfRule type="cellIs" dxfId="2767" priority="26" stopIfTrue="1" operator="between">
      <formula>150</formula>
      <formula>250</formula>
    </cfRule>
    <cfRule type="cellIs" dxfId="2766" priority="27" stopIfTrue="1" operator="between">
      <formula>250</formula>
      <formula>300</formula>
    </cfRule>
  </conditionalFormatting>
  <conditionalFormatting sqref="AA4">
    <cfRule type="cellIs" dxfId="2765" priority="22" stopIfTrue="1" operator="greaterThan">
      <formula>300</formula>
    </cfRule>
    <cfRule type="cellIs" dxfId="2764" priority="23" stopIfTrue="1" operator="between">
      <formula>150</formula>
      <formula>250</formula>
    </cfRule>
    <cfRule type="cellIs" dxfId="2763" priority="24" stopIfTrue="1" operator="between">
      <formula>250</formula>
      <formula>300</formula>
    </cfRule>
  </conditionalFormatting>
  <conditionalFormatting sqref="AB4">
    <cfRule type="cellIs" dxfId="2762" priority="19" stopIfTrue="1" operator="greaterThan">
      <formula>300</formula>
    </cfRule>
    <cfRule type="cellIs" dxfId="2761" priority="20" stopIfTrue="1" operator="between">
      <formula>150</formula>
      <formula>250</formula>
    </cfRule>
    <cfRule type="cellIs" dxfId="2760" priority="21" stopIfTrue="1" operator="between">
      <formula>250</formula>
      <formula>300</formula>
    </cfRule>
  </conditionalFormatting>
  <conditionalFormatting sqref="AC4">
    <cfRule type="cellIs" dxfId="2759" priority="10" stopIfTrue="1" operator="greaterThan">
      <formula>300</formula>
    </cfRule>
    <cfRule type="cellIs" dxfId="2758" priority="11" stopIfTrue="1" operator="between">
      <formula>150</formula>
      <formula>250</formula>
    </cfRule>
    <cfRule type="cellIs" dxfId="2757" priority="12" stopIfTrue="1" operator="between">
      <formula>250</formula>
      <formula>300</formula>
    </cfRule>
  </conditionalFormatting>
  <conditionalFormatting sqref="AD4">
    <cfRule type="cellIs" dxfId="2756" priority="7" stopIfTrue="1" operator="greaterThan">
      <formula>300</formula>
    </cfRule>
    <cfRule type="cellIs" dxfId="2755" priority="8" stopIfTrue="1" operator="between">
      <formula>150</formula>
      <formula>250</formula>
    </cfRule>
    <cfRule type="cellIs" dxfId="2754" priority="9" stopIfTrue="1" operator="between">
      <formula>250</formula>
      <formula>300</formula>
    </cfRule>
  </conditionalFormatting>
  <conditionalFormatting sqref="AE4">
    <cfRule type="cellIs" dxfId="2753" priority="4" stopIfTrue="1" operator="greaterThan">
      <formula>300</formula>
    </cfRule>
    <cfRule type="cellIs" dxfId="2752" priority="5" stopIfTrue="1" operator="between">
      <formula>150</formula>
      <formula>250</formula>
    </cfRule>
    <cfRule type="cellIs" dxfId="2751" priority="6" stopIfTrue="1" operator="between">
      <formula>250</formula>
      <formula>300</formula>
    </cfRule>
  </conditionalFormatting>
  <conditionalFormatting sqref="AF4">
    <cfRule type="cellIs" dxfId="2750" priority="1" stopIfTrue="1" operator="greaterThan">
      <formula>300</formula>
    </cfRule>
    <cfRule type="cellIs" dxfId="2749" priority="2" stopIfTrue="1" operator="between">
      <formula>150</formula>
      <formula>250</formula>
    </cfRule>
    <cfRule type="cellIs" dxfId="274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37.9</v>
      </c>
      <c r="C3" s="12">
        <v>38.700000000000003</v>
      </c>
      <c r="D3" s="12">
        <v>47.1</v>
      </c>
      <c r="E3" s="12">
        <v>39.200000000000003</v>
      </c>
      <c r="F3" s="12">
        <v>15</v>
      </c>
      <c r="G3" s="12">
        <v>36.299999999999997</v>
      </c>
      <c r="H3" s="12">
        <v>37</v>
      </c>
      <c r="I3" s="12">
        <v>42.4</v>
      </c>
      <c r="J3" s="12">
        <v>47.3</v>
      </c>
      <c r="K3" s="12">
        <v>32.6</v>
      </c>
      <c r="L3" s="12">
        <v>48.4</v>
      </c>
      <c r="M3" s="12">
        <v>34.1</v>
      </c>
      <c r="N3" s="12">
        <v>23</v>
      </c>
      <c r="O3" s="12">
        <v>34.799999999999997</v>
      </c>
      <c r="P3" s="12">
        <v>31.7</v>
      </c>
      <c r="Q3" s="12">
        <v>8.6999999999999993</v>
      </c>
      <c r="R3" s="12">
        <v>32.9</v>
      </c>
      <c r="S3" s="12">
        <v>43.1</v>
      </c>
      <c r="T3" s="12">
        <v>38.200000000000003</v>
      </c>
      <c r="U3" s="12">
        <v>39.700000000000003</v>
      </c>
      <c r="V3" s="12">
        <v>41.2</v>
      </c>
      <c r="W3" s="12">
        <v>15</v>
      </c>
      <c r="X3" s="12">
        <v>12.7</v>
      </c>
      <c r="Y3" s="12">
        <v>30.1</v>
      </c>
      <c r="Z3" s="12">
        <v>31.6</v>
      </c>
      <c r="AA3" s="12">
        <v>36.799999999999997</v>
      </c>
      <c r="AB3" s="12">
        <v>29.2</v>
      </c>
      <c r="AC3" s="12">
        <v>30.5</v>
      </c>
      <c r="AD3" s="12">
        <v>15.9</v>
      </c>
      <c r="AE3" s="12">
        <v>12.1</v>
      </c>
      <c r="AF3" s="12">
        <v>17.3</v>
      </c>
      <c r="AG3" s="12">
        <v>10.3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220.39999999999998</v>
      </c>
      <c r="C4" s="28">
        <f t="shared" ref="C4:D4" si="1">SUM(C54:C57)</f>
        <v>208.70000000000002</v>
      </c>
      <c r="D4" s="28">
        <f t="shared" si="1"/>
        <v>108.6</v>
      </c>
      <c r="E4" s="28">
        <f t="shared" ref="E4:F4" si="2">SUM(E54:E57)</f>
        <v>220.59999999999997</v>
      </c>
      <c r="F4" s="28">
        <f t="shared" si="2"/>
        <v>48.7</v>
      </c>
      <c r="G4" s="28">
        <f t="shared" ref="G4:H4" si="3">SUM(G54:G57)</f>
        <v>113.8</v>
      </c>
      <c r="H4" s="28">
        <f t="shared" si="3"/>
        <v>84.1</v>
      </c>
      <c r="I4" s="28">
        <f t="shared" ref="I4:J4" si="4">SUM(I54:I57)</f>
        <v>158.29999999999998</v>
      </c>
      <c r="J4" s="28">
        <f t="shared" si="4"/>
        <v>141.69999999999999</v>
      </c>
      <c r="K4" s="28">
        <f t="shared" ref="K4:L4" si="5">SUM(K54:K57)</f>
        <v>39.199999999999996</v>
      </c>
      <c r="L4" s="28">
        <f t="shared" si="5"/>
        <v>171.9</v>
      </c>
      <c r="M4" s="28">
        <f t="shared" ref="M4:O4" si="6">SUM(M54:M57)</f>
        <v>203.10000000000002</v>
      </c>
      <c r="N4" s="28">
        <f t="shared" si="6"/>
        <v>132.10000000000002</v>
      </c>
      <c r="O4" s="28">
        <f t="shared" si="6"/>
        <v>179.29999999999998</v>
      </c>
      <c r="P4" s="28">
        <f t="shared" ref="P4:Q4" si="7">SUM(P54:P57)</f>
        <v>185.5</v>
      </c>
      <c r="Q4" s="28">
        <f t="shared" si="7"/>
        <v>25.699999999999996</v>
      </c>
      <c r="R4" s="28">
        <f t="shared" ref="R4:V4" si="8">SUM(R54:R57)</f>
        <v>190</v>
      </c>
      <c r="S4" s="28">
        <f t="shared" si="8"/>
        <v>137.10000000000002</v>
      </c>
      <c r="T4" s="28">
        <f t="shared" si="8"/>
        <v>103.2</v>
      </c>
      <c r="U4" s="28">
        <f t="shared" si="8"/>
        <v>100.10000000000001</v>
      </c>
      <c r="V4" s="28">
        <f t="shared" si="8"/>
        <v>101.3</v>
      </c>
      <c r="W4" s="28">
        <f t="shared" ref="W4:X4" si="9">SUM(W54:W57)</f>
        <v>35.6</v>
      </c>
      <c r="X4" s="28">
        <f t="shared" si="9"/>
        <v>51</v>
      </c>
      <c r="Y4" s="28">
        <f t="shared" ref="Y4:Z4" si="10">SUM(Y54:Y57)</f>
        <v>92.600000000000009</v>
      </c>
      <c r="Z4" s="28">
        <f t="shared" si="10"/>
        <v>97.499999999999986</v>
      </c>
      <c r="AA4" s="28">
        <f t="shared" ref="AA4:AB4" si="11">SUM(AA54:AA57)</f>
        <v>146.5</v>
      </c>
      <c r="AB4" s="28">
        <f t="shared" si="11"/>
        <v>160.1</v>
      </c>
      <c r="AC4" s="28">
        <f t="shared" ref="AC4:AD4" si="12">SUM(AC54:AC57)</f>
        <v>125.7</v>
      </c>
      <c r="AD4" s="28">
        <f t="shared" si="12"/>
        <v>49.400000000000006</v>
      </c>
      <c r="AE4" s="28">
        <f t="shared" ref="AE4:AF4" si="13">SUM(AE54:AE57)</f>
        <v>34.5</v>
      </c>
      <c r="AF4" s="28">
        <f t="shared" si="13"/>
        <v>41.5</v>
      </c>
      <c r="AG4" s="28">
        <f t="shared" ref="AG4" si="14">SUM(AG54:AG57)</f>
        <v>43.900000000000006</v>
      </c>
      <c r="AI4" s="9">
        <f>SUM(C4:AG4)</f>
        <v>3531.2999999999997</v>
      </c>
      <c r="AJ4" s="14">
        <f>AVERAGE(C4:AG4)</f>
        <v>113.91290322580645</v>
      </c>
      <c r="AK4" s="15"/>
    </row>
    <row r="5" spans="1:40" x14ac:dyDescent="0.25">
      <c r="A5" s="11" t="s">
        <v>29</v>
      </c>
      <c r="B5" s="10">
        <f t="shared" ref="B5" si="15">$B53+B6</f>
        <v>378550</v>
      </c>
      <c r="C5" s="10">
        <f t="shared" ref="C5:D5" si="16">$B53+C6</f>
        <v>378758</v>
      </c>
      <c r="D5" s="10">
        <f t="shared" si="16"/>
        <v>378867</v>
      </c>
      <c r="E5" s="10">
        <f t="shared" ref="E5:F5" si="17">$B53+E6</f>
        <v>379087</v>
      </c>
      <c r="F5" s="10">
        <f t="shared" si="17"/>
        <v>379136</v>
      </c>
      <c r="G5" s="10">
        <f t="shared" ref="G5:H5" si="18">$B53+G6</f>
        <v>379251</v>
      </c>
      <c r="H5" s="10">
        <f t="shared" si="18"/>
        <v>379335</v>
      </c>
      <c r="I5" s="10">
        <f t="shared" ref="I5:J5" si="19">$B53+I6</f>
        <v>379494</v>
      </c>
      <c r="J5" s="10">
        <f t="shared" si="19"/>
        <v>379634</v>
      </c>
      <c r="K5" s="10">
        <f t="shared" ref="K5:L5" si="20">$B53+K6</f>
        <v>379676</v>
      </c>
      <c r="L5" s="10">
        <f t="shared" si="20"/>
        <v>379849</v>
      </c>
      <c r="M5" s="10">
        <f t="shared" ref="M5:O5" si="21">$B53+M6</f>
        <v>380053</v>
      </c>
      <c r="N5" s="10">
        <f t="shared" si="21"/>
        <v>380184</v>
      </c>
      <c r="O5" s="10">
        <f t="shared" si="21"/>
        <v>380364</v>
      </c>
      <c r="P5" s="10">
        <f t="shared" ref="P5:Q5" si="22">$B53+P6</f>
        <v>380550</v>
      </c>
      <c r="Q5" s="10">
        <f t="shared" si="22"/>
        <v>380575</v>
      </c>
      <c r="R5" s="10">
        <f t="shared" ref="R5:V5" si="23">$B53+R6</f>
        <v>380765</v>
      </c>
      <c r="S5" s="10">
        <f t="shared" si="23"/>
        <v>380903</v>
      </c>
      <c r="T5" s="10">
        <f t="shared" si="23"/>
        <v>381006</v>
      </c>
      <c r="U5" s="10">
        <f t="shared" si="23"/>
        <v>381107</v>
      </c>
      <c r="V5" s="10">
        <f t="shared" si="23"/>
        <v>381208</v>
      </c>
      <c r="W5" s="10">
        <f t="shared" ref="W5:X5" si="24">$B53+W6</f>
        <v>381243</v>
      </c>
      <c r="X5" s="10">
        <f t="shared" si="24"/>
        <v>381294</v>
      </c>
      <c r="Y5" s="10">
        <f t="shared" ref="Y5:Z5" si="25">$B53+Y6</f>
        <v>381388</v>
      </c>
      <c r="Z5" s="10">
        <f t="shared" si="25"/>
        <v>381485</v>
      </c>
      <c r="AA5" s="10">
        <f t="shared" ref="AA5:AB5" si="26">$B53+AA6</f>
        <v>381631</v>
      </c>
      <c r="AB5" s="10">
        <f t="shared" si="26"/>
        <v>381791</v>
      </c>
      <c r="AC5" s="10">
        <f t="shared" ref="AC5:AD5" si="27">$B53+AC6</f>
        <v>381918</v>
      </c>
      <c r="AD5" s="10">
        <f t="shared" si="27"/>
        <v>381967</v>
      </c>
      <c r="AE5" s="10">
        <f t="shared" ref="AE5:AF5" si="28">$B53+AE6</f>
        <v>382001</v>
      </c>
      <c r="AF5" s="10">
        <f t="shared" si="28"/>
        <v>382043</v>
      </c>
      <c r="AG5" s="10">
        <f t="shared" ref="AG5" si="29">$B53+AG6</f>
        <v>382087</v>
      </c>
      <c r="AI5" s="10">
        <f>MAX(C5:AG5)-B5</f>
        <v>3537</v>
      </c>
    </row>
    <row r="6" spans="1:40" s="19" customFormat="1" x14ac:dyDescent="0.25">
      <c r="B6" s="24">
        <v>336875</v>
      </c>
      <c r="C6" s="24">
        <v>337083</v>
      </c>
      <c r="D6" s="24">
        <v>337192</v>
      </c>
      <c r="E6" s="24">
        <v>337412</v>
      </c>
      <c r="F6" s="24">
        <v>337461</v>
      </c>
      <c r="G6" s="24">
        <v>337576</v>
      </c>
      <c r="H6" s="24">
        <v>337660</v>
      </c>
      <c r="I6" s="24">
        <v>337819</v>
      </c>
      <c r="J6" s="24">
        <v>337959</v>
      </c>
      <c r="K6" s="24">
        <v>338001</v>
      </c>
      <c r="L6" s="24">
        <v>338174</v>
      </c>
      <c r="M6" s="24">
        <v>338378</v>
      </c>
      <c r="N6" s="24">
        <v>338509</v>
      </c>
      <c r="O6" s="24">
        <v>338689</v>
      </c>
      <c r="P6" s="24">
        <v>338875</v>
      </c>
      <c r="Q6" s="24">
        <v>338900</v>
      </c>
      <c r="R6" s="24">
        <v>339090</v>
      </c>
      <c r="S6" s="24">
        <v>339228</v>
      </c>
      <c r="T6" s="24">
        <v>339331</v>
      </c>
      <c r="U6" s="24">
        <v>339432</v>
      </c>
      <c r="V6" s="24">
        <v>339533</v>
      </c>
      <c r="W6" s="24">
        <v>339568</v>
      </c>
      <c r="X6" s="24">
        <v>339619</v>
      </c>
      <c r="Y6" s="24">
        <v>339713</v>
      </c>
      <c r="Z6" s="24">
        <v>339810</v>
      </c>
      <c r="AA6" s="24">
        <v>339956</v>
      </c>
      <c r="AB6" s="24">
        <v>340116</v>
      </c>
      <c r="AC6" s="24">
        <v>340243</v>
      </c>
      <c r="AD6" s="24">
        <v>340292</v>
      </c>
      <c r="AE6" s="24">
        <v>340326</v>
      </c>
      <c r="AF6" s="24">
        <v>340368</v>
      </c>
      <c r="AG6" s="24">
        <v>340412</v>
      </c>
      <c r="AI6" s="10"/>
      <c r="AJ6" s="20"/>
    </row>
    <row r="7" spans="1:40" x14ac:dyDescent="0.25">
      <c r="A7" s="11" t="s">
        <v>27</v>
      </c>
      <c r="B7" s="10">
        <v>324105.5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327155.5</v>
      </c>
      <c r="AI7" s="10">
        <f>MAX(C7:AG7)-B7</f>
        <v>3050</v>
      </c>
      <c r="AJ7" s="16"/>
    </row>
    <row r="8" spans="1:40" x14ac:dyDescent="0.25">
      <c r="A8" s="18" t="s">
        <v>37</v>
      </c>
      <c r="B8" s="10">
        <v>54444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54931</v>
      </c>
      <c r="AI8" s="10">
        <f>MAX(C8:AG8)-B8</f>
        <v>487</v>
      </c>
    </row>
    <row r="9" spans="1:40" x14ac:dyDescent="0.25">
      <c r="AI9" s="10">
        <f>SUM(AI7:AI8)</f>
        <v>3537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66.5</v>
      </c>
      <c r="C54" s="12">
        <v>60.2</v>
      </c>
      <c r="D54" s="12">
        <v>32.299999999999997</v>
      </c>
      <c r="E54" s="12">
        <v>64.8</v>
      </c>
      <c r="F54" s="12">
        <v>14.2</v>
      </c>
      <c r="G54" s="12">
        <v>34.4</v>
      </c>
      <c r="H54" s="12">
        <v>24.7</v>
      </c>
      <c r="I54" s="12">
        <v>47.5</v>
      </c>
      <c r="J54" s="12">
        <v>43.3</v>
      </c>
      <c r="K54" s="12">
        <v>12</v>
      </c>
      <c r="L54" s="12">
        <v>53.1</v>
      </c>
      <c r="M54" s="12">
        <v>61</v>
      </c>
      <c r="N54" s="12">
        <v>38.200000000000003</v>
      </c>
      <c r="O54" s="12">
        <v>54.7</v>
      </c>
      <c r="P54" s="12">
        <v>55.8</v>
      </c>
      <c r="Q54" s="12">
        <v>7.5</v>
      </c>
      <c r="R54" s="12">
        <v>57.4</v>
      </c>
      <c r="S54" s="12">
        <v>39.1</v>
      </c>
      <c r="T54" s="12">
        <v>31</v>
      </c>
      <c r="U54" s="12">
        <v>30.1</v>
      </c>
      <c r="V54" s="12">
        <v>30.7</v>
      </c>
      <c r="W54" s="12">
        <v>10.4</v>
      </c>
      <c r="X54" s="12">
        <v>14.9</v>
      </c>
      <c r="Y54" s="12">
        <v>27.1</v>
      </c>
      <c r="Z54" s="12">
        <v>28.3</v>
      </c>
      <c r="AA54" s="12">
        <v>45</v>
      </c>
      <c r="AB54" s="12">
        <v>48.9</v>
      </c>
      <c r="AC54" s="12">
        <v>37.5</v>
      </c>
      <c r="AD54" s="12">
        <v>14.4</v>
      </c>
      <c r="AE54" s="12">
        <v>10.1</v>
      </c>
      <c r="AF54" s="12">
        <v>12.1</v>
      </c>
      <c r="AG54" s="12">
        <v>12.9</v>
      </c>
      <c r="AH54" s="12"/>
      <c r="AI54" s="10">
        <v>70606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64.7</v>
      </c>
      <c r="C55" s="12">
        <v>60.2</v>
      </c>
      <c r="D55" s="12">
        <v>31.7</v>
      </c>
      <c r="E55" s="12">
        <v>64.3</v>
      </c>
      <c r="F55" s="12">
        <v>13.9</v>
      </c>
      <c r="G55" s="12">
        <v>33.6</v>
      </c>
      <c r="H55" s="12">
        <v>24.3</v>
      </c>
      <c r="I55" s="12">
        <v>46.6</v>
      </c>
      <c r="J55" s="12">
        <v>42.7</v>
      </c>
      <c r="K55" s="12">
        <v>11</v>
      </c>
      <c r="L55" s="12">
        <v>52.1</v>
      </c>
      <c r="M55" s="12">
        <v>60.3</v>
      </c>
      <c r="N55" s="12">
        <v>38</v>
      </c>
      <c r="O55" s="12">
        <v>54</v>
      </c>
      <c r="P55" s="12">
        <v>55.3</v>
      </c>
      <c r="Q55" s="12">
        <v>7.2</v>
      </c>
      <c r="R55" s="12">
        <v>56.9</v>
      </c>
      <c r="S55" s="12">
        <v>39.1</v>
      </c>
      <c r="T55" s="12">
        <v>30.7</v>
      </c>
      <c r="U55" s="12">
        <v>29.8</v>
      </c>
      <c r="V55" s="12">
        <v>30.1</v>
      </c>
      <c r="W55" s="12">
        <v>10.1</v>
      </c>
      <c r="X55" s="12">
        <v>14.6</v>
      </c>
      <c r="Y55" s="12">
        <v>26.8</v>
      </c>
      <c r="Z55" s="12">
        <v>28</v>
      </c>
      <c r="AA55" s="12">
        <v>44.5</v>
      </c>
      <c r="AB55" s="12">
        <v>48.7</v>
      </c>
      <c r="AC55" s="12">
        <v>37.4</v>
      </c>
      <c r="AD55" s="12">
        <v>14.1</v>
      </c>
      <c r="AE55" s="12">
        <v>9.8000000000000007</v>
      </c>
      <c r="AF55" s="12">
        <v>11.9</v>
      </c>
      <c r="AG55" s="12">
        <v>12.6</v>
      </c>
      <c r="AH55" s="12"/>
      <c r="AI55" s="10">
        <v>110409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58.2</v>
      </c>
      <c r="C56" s="12">
        <v>55.9</v>
      </c>
      <c r="D56" s="12">
        <v>29.5</v>
      </c>
      <c r="E56" s="12">
        <v>58.3</v>
      </c>
      <c r="F56" s="12">
        <v>13.6</v>
      </c>
      <c r="G56" s="12">
        <v>30.6</v>
      </c>
      <c r="H56" s="12">
        <v>23.5</v>
      </c>
      <c r="I56" s="12">
        <v>41.6</v>
      </c>
      <c r="J56" s="12">
        <v>37.700000000000003</v>
      </c>
      <c r="K56" s="12">
        <v>10.9</v>
      </c>
      <c r="L56" s="12">
        <v>45.4</v>
      </c>
      <c r="M56" s="12">
        <v>53</v>
      </c>
      <c r="N56" s="12">
        <v>35.6</v>
      </c>
      <c r="O56" s="12">
        <v>47.4</v>
      </c>
      <c r="P56" s="12">
        <v>48.7</v>
      </c>
      <c r="Q56" s="12">
        <v>7.1</v>
      </c>
      <c r="R56" s="12">
        <v>49.6</v>
      </c>
      <c r="S56" s="12">
        <v>38.1</v>
      </c>
      <c r="T56" s="12">
        <v>28.7</v>
      </c>
      <c r="U56" s="12">
        <v>28.2</v>
      </c>
      <c r="V56" s="12">
        <v>27.5</v>
      </c>
      <c r="W56" s="12">
        <v>9.9</v>
      </c>
      <c r="X56" s="12">
        <v>14.2</v>
      </c>
      <c r="Y56" s="12">
        <v>26.2</v>
      </c>
      <c r="Z56" s="12">
        <v>26.9</v>
      </c>
      <c r="AA56" s="12">
        <v>39.4</v>
      </c>
      <c r="AB56" s="12">
        <v>42.4</v>
      </c>
      <c r="AC56" s="12">
        <v>34.6</v>
      </c>
      <c r="AD56" s="12">
        <v>13.7</v>
      </c>
      <c r="AE56" s="12">
        <v>9.6</v>
      </c>
      <c r="AF56" s="12">
        <v>11.6</v>
      </c>
      <c r="AG56" s="12">
        <v>12.2</v>
      </c>
      <c r="AH56" s="12"/>
      <c r="AI56" s="10">
        <v>104465.5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31</v>
      </c>
      <c r="C57" s="12">
        <v>32.4</v>
      </c>
      <c r="D57" s="12">
        <v>15.1</v>
      </c>
      <c r="E57" s="12">
        <v>33.200000000000003</v>
      </c>
      <c r="F57" s="12">
        <v>7</v>
      </c>
      <c r="G57" s="12">
        <v>15.2</v>
      </c>
      <c r="H57" s="12">
        <v>11.6</v>
      </c>
      <c r="I57" s="12">
        <v>22.6</v>
      </c>
      <c r="J57" s="12">
        <v>18</v>
      </c>
      <c r="K57" s="12">
        <v>5.3</v>
      </c>
      <c r="L57" s="12">
        <v>21.3</v>
      </c>
      <c r="M57" s="12">
        <v>28.8</v>
      </c>
      <c r="N57" s="12">
        <v>20.3</v>
      </c>
      <c r="O57" s="12">
        <v>23.2</v>
      </c>
      <c r="P57" s="12">
        <v>25.7</v>
      </c>
      <c r="Q57" s="12">
        <v>3.9</v>
      </c>
      <c r="R57" s="12">
        <v>26.1</v>
      </c>
      <c r="S57" s="12">
        <v>20.8</v>
      </c>
      <c r="T57" s="12">
        <v>12.8</v>
      </c>
      <c r="U57" s="12">
        <v>12</v>
      </c>
      <c r="V57" s="12">
        <v>13</v>
      </c>
      <c r="W57" s="12">
        <v>5.2</v>
      </c>
      <c r="X57" s="12">
        <v>7.3</v>
      </c>
      <c r="Y57" s="12">
        <v>12.5</v>
      </c>
      <c r="Z57" s="12">
        <v>14.3</v>
      </c>
      <c r="AA57" s="12">
        <v>17.600000000000001</v>
      </c>
      <c r="AB57" s="12">
        <v>20.100000000000001</v>
      </c>
      <c r="AC57" s="12">
        <v>16.2</v>
      </c>
      <c r="AD57" s="12">
        <v>7.2</v>
      </c>
      <c r="AE57" s="12">
        <v>5</v>
      </c>
      <c r="AF57" s="12">
        <v>5.9</v>
      </c>
      <c r="AG57" s="12">
        <v>6.2</v>
      </c>
      <c r="AH57" s="12"/>
      <c r="AI57" s="10">
        <v>54931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747" priority="175" stopIfTrue="1" operator="greaterThan">
      <formula>300</formula>
    </cfRule>
    <cfRule type="cellIs" dxfId="2746" priority="176" stopIfTrue="1" operator="between">
      <formula>150</formula>
      <formula>250</formula>
    </cfRule>
    <cfRule type="cellIs" dxfId="2745" priority="177" stopIfTrue="1" operator="between">
      <formula>250</formula>
      <formula>300</formula>
    </cfRule>
  </conditionalFormatting>
  <conditionalFormatting sqref="B4">
    <cfRule type="cellIs" dxfId="2744" priority="79" stopIfTrue="1" operator="greaterThan">
      <formula>300</formula>
    </cfRule>
    <cfRule type="cellIs" dxfId="2743" priority="80" stopIfTrue="1" operator="between">
      <formula>150</formula>
      <formula>250</formula>
    </cfRule>
    <cfRule type="cellIs" dxfId="2742" priority="81" stopIfTrue="1" operator="between">
      <formula>250</formula>
      <formula>300</formula>
    </cfRule>
  </conditionalFormatting>
  <conditionalFormatting sqref="D4">
    <cfRule type="cellIs" dxfId="2741" priority="76" stopIfTrue="1" operator="greaterThan">
      <formula>300</formula>
    </cfRule>
    <cfRule type="cellIs" dxfId="2740" priority="77" stopIfTrue="1" operator="between">
      <formula>150</formula>
      <formula>250</formula>
    </cfRule>
    <cfRule type="cellIs" dxfId="2739" priority="78" stopIfTrue="1" operator="between">
      <formula>250</formula>
      <formula>300</formula>
    </cfRule>
  </conditionalFormatting>
  <conditionalFormatting sqref="E4">
    <cfRule type="cellIs" dxfId="2738" priority="73" stopIfTrue="1" operator="greaterThan">
      <formula>300</formula>
    </cfRule>
    <cfRule type="cellIs" dxfId="2737" priority="74" stopIfTrue="1" operator="between">
      <formula>150</formula>
      <formula>250</formula>
    </cfRule>
    <cfRule type="cellIs" dxfId="2736" priority="75" stopIfTrue="1" operator="between">
      <formula>250</formula>
      <formula>300</formula>
    </cfRule>
  </conditionalFormatting>
  <conditionalFormatting sqref="F4">
    <cfRule type="cellIs" dxfId="2735" priority="70" stopIfTrue="1" operator="greaterThan">
      <formula>300</formula>
    </cfRule>
    <cfRule type="cellIs" dxfId="2734" priority="71" stopIfTrue="1" operator="between">
      <formula>150</formula>
      <formula>250</formula>
    </cfRule>
    <cfRule type="cellIs" dxfId="2733" priority="72" stopIfTrue="1" operator="between">
      <formula>250</formula>
      <formula>300</formula>
    </cfRule>
  </conditionalFormatting>
  <conditionalFormatting sqref="G4">
    <cfRule type="cellIs" dxfId="2732" priority="67" stopIfTrue="1" operator="greaterThan">
      <formula>300</formula>
    </cfRule>
    <cfRule type="cellIs" dxfId="2731" priority="68" stopIfTrue="1" operator="between">
      <formula>150</formula>
      <formula>250</formula>
    </cfRule>
    <cfRule type="cellIs" dxfId="2730" priority="69" stopIfTrue="1" operator="between">
      <formula>250</formula>
      <formula>300</formula>
    </cfRule>
  </conditionalFormatting>
  <conditionalFormatting sqref="H4">
    <cfRule type="cellIs" dxfId="2729" priority="64" stopIfTrue="1" operator="greaterThan">
      <formula>300</formula>
    </cfRule>
    <cfRule type="cellIs" dxfId="2728" priority="65" stopIfTrue="1" operator="between">
      <formula>150</formula>
      <formula>250</formula>
    </cfRule>
    <cfRule type="cellIs" dxfId="2727" priority="66" stopIfTrue="1" operator="between">
      <formula>250</formula>
      <formula>300</formula>
    </cfRule>
  </conditionalFormatting>
  <conditionalFormatting sqref="I4">
    <cfRule type="cellIs" dxfId="2726" priority="61" stopIfTrue="1" operator="greaterThan">
      <formula>300</formula>
    </cfRule>
    <cfRule type="cellIs" dxfId="2725" priority="62" stopIfTrue="1" operator="between">
      <formula>150</formula>
      <formula>250</formula>
    </cfRule>
    <cfRule type="cellIs" dxfId="2724" priority="63" stopIfTrue="1" operator="between">
      <formula>250</formula>
      <formula>300</formula>
    </cfRule>
  </conditionalFormatting>
  <conditionalFormatting sqref="J4">
    <cfRule type="cellIs" dxfId="2723" priority="58" stopIfTrue="1" operator="greaterThan">
      <formula>300</formula>
    </cfRule>
    <cfRule type="cellIs" dxfId="2722" priority="59" stopIfTrue="1" operator="between">
      <formula>150</formula>
      <formula>250</formula>
    </cfRule>
    <cfRule type="cellIs" dxfId="2721" priority="60" stopIfTrue="1" operator="between">
      <formula>250</formula>
      <formula>300</formula>
    </cfRule>
  </conditionalFormatting>
  <conditionalFormatting sqref="K4">
    <cfRule type="cellIs" dxfId="2720" priority="55" stopIfTrue="1" operator="greaterThan">
      <formula>300</formula>
    </cfRule>
    <cfRule type="cellIs" dxfId="2719" priority="56" stopIfTrue="1" operator="between">
      <formula>150</formula>
      <formula>250</formula>
    </cfRule>
    <cfRule type="cellIs" dxfId="2718" priority="57" stopIfTrue="1" operator="between">
      <formula>250</formula>
      <formula>300</formula>
    </cfRule>
  </conditionalFormatting>
  <conditionalFormatting sqref="L4">
    <cfRule type="cellIs" dxfId="2717" priority="52" stopIfTrue="1" operator="greaterThan">
      <formula>300</formula>
    </cfRule>
    <cfRule type="cellIs" dxfId="2716" priority="53" stopIfTrue="1" operator="between">
      <formula>150</formula>
      <formula>250</formula>
    </cfRule>
    <cfRule type="cellIs" dxfId="2715" priority="54" stopIfTrue="1" operator="between">
      <formula>250</formula>
      <formula>300</formula>
    </cfRule>
  </conditionalFormatting>
  <conditionalFormatting sqref="M4">
    <cfRule type="cellIs" dxfId="2714" priority="49" stopIfTrue="1" operator="greaterThan">
      <formula>300</formula>
    </cfRule>
    <cfRule type="cellIs" dxfId="2713" priority="50" stopIfTrue="1" operator="between">
      <formula>150</formula>
      <formula>250</formula>
    </cfRule>
    <cfRule type="cellIs" dxfId="2712" priority="51" stopIfTrue="1" operator="between">
      <formula>250</formula>
      <formula>300</formula>
    </cfRule>
  </conditionalFormatting>
  <conditionalFormatting sqref="N4">
    <cfRule type="cellIs" dxfId="2711" priority="46" stopIfTrue="1" operator="greaterThan">
      <formula>300</formula>
    </cfRule>
    <cfRule type="cellIs" dxfId="2710" priority="47" stopIfTrue="1" operator="between">
      <formula>150</formula>
      <formula>250</formula>
    </cfRule>
    <cfRule type="cellIs" dxfId="2709" priority="48" stopIfTrue="1" operator="between">
      <formula>250</formula>
      <formula>300</formula>
    </cfRule>
  </conditionalFormatting>
  <conditionalFormatting sqref="O4">
    <cfRule type="cellIs" dxfId="2708" priority="43" stopIfTrue="1" operator="greaterThan">
      <formula>300</formula>
    </cfRule>
    <cfRule type="cellIs" dxfId="2707" priority="44" stopIfTrue="1" operator="between">
      <formula>150</formula>
      <formula>250</formula>
    </cfRule>
    <cfRule type="cellIs" dxfId="2706" priority="45" stopIfTrue="1" operator="between">
      <formula>250</formula>
      <formula>300</formula>
    </cfRule>
  </conditionalFormatting>
  <conditionalFormatting sqref="P4">
    <cfRule type="cellIs" dxfId="2705" priority="40" stopIfTrue="1" operator="greaterThan">
      <formula>300</formula>
    </cfRule>
    <cfRule type="cellIs" dxfId="2704" priority="41" stopIfTrue="1" operator="between">
      <formula>150</formula>
      <formula>250</formula>
    </cfRule>
    <cfRule type="cellIs" dxfId="2703" priority="42" stopIfTrue="1" operator="between">
      <formula>250</formula>
      <formula>300</formula>
    </cfRule>
  </conditionalFormatting>
  <conditionalFormatting sqref="Q4">
    <cfRule type="cellIs" dxfId="2702" priority="37" stopIfTrue="1" operator="greaterThan">
      <formula>300</formula>
    </cfRule>
    <cfRule type="cellIs" dxfId="2701" priority="38" stopIfTrue="1" operator="between">
      <formula>150</formula>
      <formula>250</formula>
    </cfRule>
    <cfRule type="cellIs" dxfId="2700" priority="39" stopIfTrue="1" operator="between">
      <formula>250</formula>
      <formula>300</formula>
    </cfRule>
  </conditionalFormatting>
  <conditionalFormatting sqref="R4">
    <cfRule type="cellIs" dxfId="2699" priority="34" stopIfTrue="1" operator="greaterThan">
      <formula>300</formula>
    </cfRule>
    <cfRule type="cellIs" dxfId="2698" priority="35" stopIfTrue="1" operator="between">
      <formula>150</formula>
      <formula>250</formula>
    </cfRule>
    <cfRule type="cellIs" dxfId="2697" priority="36" stopIfTrue="1" operator="between">
      <formula>250</formula>
      <formula>300</formula>
    </cfRule>
  </conditionalFormatting>
  <conditionalFormatting sqref="S4:V4">
    <cfRule type="cellIs" dxfId="2696" priority="31" stopIfTrue="1" operator="greaterThan">
      <formula>300</formula>
    </cfRule>
    <cfRule type="cellIs" dxfId="2695" priority="32" stopIfTrue="1" operator="between">
      <formula>150</formula>
      <formula>250</formula>
    </cfRule>
    <cfRule type="cellIs" dxfId="2694" priority="33" stopIfTrue="1" operator="between">
      <formula>250</formula>
      <formula>300</formula>
    </cfRule>
  </conditionalFormatting>
  <conditionalFormatting sqref="W4">
    <cfRule type="cellIs" dxfId="2693" priority="28" stopIfTrue="1" operator="greaterThan">
      <formula>300</formula>
    </cfRule>
    <cfRule type="cellIs" dxfId="2692" priority="29" stopIfTrue="1" operator="between">
      <formula>150</formula>
      <formula>250</formula>
    </cfRule>
    <cfRule type="cellIs" dxfId="2691" priority="30" stopIfTrue="1" operator="between">
      <formula>250</formula>
      <formula>300</formula>
    </cfRule>
  </conditionalFormatting>
  <conditionalFormatting sqref="X4">
    <cfRule type="cellIs" dxfId="2690" priority="25" stopIfTrue="1" operator="greaterThan">
      <formula>300</formula>
    </cfRule>
    <cfRule type="cellIs" dxfId="2689" priority="26" stopIfTrue="1" operator="between">
      <formula>150</formula>
      <formula>250</formula>
    </cfRule>
    <cfRule type="cellIs" dxfId="2688" priority="27" stopIfTrue="1" operator="between">
      <formula>250</formula>
      <formula>300</formula>
    </cfRule>
  </conditionalFormatting>
  <conditionalFormatting sqref="Y4">
    <cfRule type="cellIs" dxfId="2687" priority="22" stopIfTrue="1" operator="greaterThan">
      <formula>300</formula>
    </cfRule>
    <cfRule type="cellIs" dxfId="2686" priority="23" stopIfTrue="1" operator="between">
      <formula>150</formula>
      <formula>250</formula>
    </cfRule>
    <cfRule type="cellIs" dxfId="2685" priority="24" stopIfTrue="1" operator="between">
      <formula>250</formula>
      <formula>300</formula>
    </cfRule>
  </conditionalFormatting>
  <conditionalFormatting sqref="Z4">
    <cfRule type="cellIs" dxfId="2684" priority="19" stopIfTrue="1" operator="greaterThan">
      <formula>300</formula>
    </cfRule>
    <cfRule type="cellIs" dxfId="2683" priority="20" stopIfTrue="1" operator="between">
      <formula>150</formula>
      <formula>250</formula>
    </cfRule>
    <cfRule type="cellIs" dxfId="2682" priority="21" stopIfTrue="1" operator="between">
      <formula>250</formula>
      <formula>300</formula>
    </cfRule>
  </conditionalFormatting>
  <conditionalFormatting sqref="AA4:AB4">
    <cfRule type="cellIs" dxfId="2681" priority="16" stopIfTrue="1" operator="greaterThan">
      <formula>300</formula>
    </cfRule>
    <cfRule type="cellIs" dxfId="2680" priority="17" stopIfTrue="1" operator="between">
      <formula>150</formula>
      <formula>250</formula>
    </cfRule>
    <cfRule type="cellIs" dxfId="2679" priority="18" stopIfTrue="1" operator="between">
      <formula>250</formula>
      <formula>300</formula>
    </cfRule>
  </conditionalFormatting>
  <conditionalFormatting sqref="AC4">
    <cfRule type="cellIs" dxfId="2678" priority="13" stopIfTrue="1" operator="greaterThan">
      <formula>300</formula>
    </cfRule>
    <cfRule type="cellIs" dxfId="2677" priority="14" stopIfTrue="1" operator="between">
      <formula>150</formula>
      <formula>250</formula>
    </cfRule>
    <cfRule type="cellIs" dxfId="2676" priority="15" stopIfTrue="1" operator="between">
      <formula>250</formula>
      <formula>300</formula>
    </cfRule>
  </conditionalFormatting>
  <conditionalFormatting sqref="AD4">
    <cfRule type="cellIs" dxfId="2675" priority="10" stopIfTrue="1" operator="greaterThan">
      <formula>300</formula>
    </cfRule>
    <cfRule type="cellIs" dxfId="2674" priority="11" stopIfTrue="1" operator="between">
      <formula>150</formula>
      <formula>250</formula>
    </cfRule>
    <cfRule type="cellIs" dxfId="2673" priority="12" stopIfTrue="1" operator="between">
      <formula>250</formula>
      <formula>300</formula>
    </cfRule>
  </conditionalFormatting>
  <conditionalFormatting sqref="AE4">
    <cfRule type="cellIs" dxfId="2672" priority="7" stopIfTrue="1" operator="greaterThan">
      <formula>300</formula>
    </cfRule>
    <cfRule type="cellIs" dxfId="2671" priority="8" stopIfTrue="1" operator="between">
      <formula>150</formula>
      <formula>250</formula>
    </cfRule>
    <cfRule type="cellIs" dxfId="2670" priority="9" stopIfTrue="1" operator="between">
      <formula>250</formula>
      <formula>300</formula>
    </cfRule>
  </conditionalFormatting>
  <conditionalFormatting sqref="AF4">
    <cfRule type="cellIs" dxfId="2669" priority="4" stopIfTrue="1" operator="greaterThan">
      <formula>300</formula>
    </cfRule>
    <cfRule type="cellIs" dxfId="2668" priority="5" stopIfTrue="1" operator="between">
      <formula>150</formula>
      <formula>250</formula>
    </cfRule>
    <cfRule type="cellIs" dxfId="2667" priority="6" stopIfTrue="1" operator="between">
      <formula>250</formula>
      <formula>300</formula>
    </cfRule>
  </conditionalFormatting>
  <conditionalFormatting sqref="AG4">
    <cfRule type="cellIs" dxfId="2666" priority="1" stopIfTrue="1" operator="greaterThan">
      <formula>300</formula>
    </cfRule>
    <cfRule type="cellIs" dxfId="2665" priority="2" stopIfTrue="1" operator="between">
      <formula>150</formula>
      <formula>250</formula>
    </cfRule>
    <cfRule type="cellIs" dxfId="266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10.3</v>
      </c>
      <c r="C3" s="12">
        <v>17.5</v>
      </c>
      <c r="D3" s="12">
        <v>36.799999999999997</v>
      </c>
      <c r="E3" s="12">
        <v>13.5</v>
      </c>
      <c r="F3" s="12">
        <v>41.1</v>
      </c>
      <c r="G3" s="12">
        <v>37.4</v>
      </c>
      <c r="H3" s="12">
        <v>38.4</v>
      </c>
      <c r="I3" s="12">
        <v>11.6</v>
      </c>
      <c r="J3" s="12">
        <v>6.6</v>
      </c>
      <c r="K3" s="12">
        <v>38.299999999999997</v>
      </c>
      <c r="L3" s="12">
        <v>33.700000000000003</v>
      </c>
      <c r="M3" s="12">
        <v>33.1</v>
      </c>
      <c r="N3" s="12">
        <v>26.8</v>
      </c>
      <c r="O3" s="12">
        <v>32.1</v>
      </c>
      <c r="P3" s="12">
        <v>10</v>
      </c>
      <c r="Q3" s="12">
        <v>24.1</v>
      </c>
      <c r="R3" s="12">
        <v>29.1</v>
      </c>
      <c r="S3" s="12">
        <v>4.7</v>
      </c>
      <c r="T3" s="12">
        <v>34.799999999999997</v>
      </c>
      <c r="U3" s="12">
        <v>30.1</v>
      </c>
      <c r="V3" s="12">
        <v>10.5</v>
      </c>
      <c r="W3" s="12">
        <v>6</v>
      </c>
      <c r="X3" s="12">
        <v>27.7</v>
      </c>
      <c r="Y3" s="12">
        <v>19.3</v>
      </c>
      <c r="Z3" s="12">
        <v>26.9</v>
      </c>
      <c r="AA3" s="12">
        <v>21.7</v>
      </c>
      <c r="AB3" s="12">
        <v>16.2</v>
      </c>
      <c r="AC3" s="12">
        <v>29.9</v>
      </c>
      <c r="AD3" s="12">
        <v>26.8</v>
      </c>
      <c r="AE3" s="12">
        <v>17.8</v>
      </c>
      <c r="AF3" s="12">
        <v>26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43.900000000000006</v>
      </c>
      <c r="C4" s="28">
        <f t="shared" ref="C4:D4" si="1">SUM(C54:C57)</f>
        <v>44.900000000000006</v>
      </c>
      <c r="D4" s="28">
        <f t="shared" si="1"/>
        <v>82.399999999999991</v>
      </c>
      <c r="E4" s="28">
        <f t="shared" ref="E4:F4" si="2">SUM(E54:E57)</f>
        <v>35.299999999999997</v>
      </c>
      <c r="F4" s="28">
        <f t="shared" si="2"/>
        <v>75.599999999999994</v>
      </c>
      <c r="G4" s="28">
        <f t="shared" ref="G4:H4" si="3">SUM(G54:G57)</f>
        <v>96.5</v>
      </c>
      <c r="H4" s="28">
        <f t="shared" si="3"/>
        <v>88.2</v>
      </c>
      <c r="I4" s="28">
        <f t="shared" ref="I4:J4" si="4">SUM(I54:I57)</f>
        <v>40</v>
      </c>
      <c r="J4" s="28">
        <f t="shared" si="4"/>
        <v>25.3</v>
      </c>
      <c r="K4" s="28">
        <f t="shared" ref="K4:L4" si="5">SUM(K54:K57)</f>
        <v>78.599999999999994</v>
      </c>
      <c r="L4" s="28">
        <f t="shared" si="5"/>
        <v>105.4</v>
      </c>
      <c r="M4" s="28">
        <f t="shared" ref="M4:N4" si="6">SUM(M54:M57)</f>
        <v>83.899999999999991</v>
      </c>
      <c r="N4" s="28">
        <f t="shared" si="6"/>
        <v>129.5</v>
      </c>
      <c r="O4" s="28">
        <f t="shared" ref="O4:P4" si="7">SUM(O54:O57)</f>
        <v>73.599999999999994</v>
      </c>
      <c r="P4" s="28">
        <f t="shared" si="7"/>
        <v>37.6</v>
      </c>
      <c r="Q4" s="28">
        <f t="shared" ref="Q4:R4" si="8">SUM(Q54:Q57)</f>
        <v>61.3</v>
      </c>
      <c r="R4" s="28">
        <f t="shared" si="8"/>
        <v>96.6</v>
      </c>
      <c r="S4" s="28">
        <f t="shared" ref="S4:T4" si="9">SUM(S54:S57)</f>
        <v>17.5</v>
      </c>
      <c r="T4" s="28">
        <f t="shared" si="9"/>
        <v>116.9</v>
      </c>
      <c r="U4" s="28">
        <f t="shared" ref="U4:V4" si="10">SUM(U54:U57)</f>
        <v>80.600000000000009</v>
      </c>
      <c r="V4" s="28">
        <f t="shared" si="10"/>
        <v>48.400000000000006</v>
      </c>
      <c r="W4" s="28">
        <f t="shared" ref="W4:X4" si="11">SUM(W54:W57)</f>
        <v>27.6</v>
      </c>
      <c r="X4" s="28">
        <f t="shared" si="11"/>
        <v>45.6</v>
      </c>
      <c r="Y4" s="28">
        <f t="shared" ref="Y4:Z4" si="12">SUM(Y54:Y57)</f>
        <v>60.5</v>
      </c>
      <c r="Z4" s="28">
        <f t="shared" si="12"/>
        <v>68.899999999999991</v>
      </c>
      <c r="AA4" s="28">
        <f t="shared" ref="AA4:AB4" si="13">SUM(AA54:AA57)</f>
        <v>87.7</v>
      </c>
      <c r="AB4" s="28">
        <f t="shared" si="13"/>
        <v>52.9</v>
      </c>
      <c r="AC4" s="28">
        <f t="shared" ref="AC4:AD4" si="14">SUM(AC54:AC57)</f>
        <v>70.5</v>
      </c>
      <c r="AD4" s="28">
        <f t="shared" si="14"/>
        <v>37.5</v>
      </c>
      <c r="AE4" s="28">
        <f t="shared" ref="AE4:AF4" si="15">SUM(AE54:AE57)</f>
        <v>30.7</v>
      </c>
      <c r="AF4" s="28">
        <f t="shared" si="15"/>
        <v>48.4</v>
      </c>
      <c r="AG4" s="28"/>
      <c r="AI4" s="9">
        <f>SUM(C4:AG4)</f>
        <v>1948.4</v>
      </c>
      <c r="AJ4" s="14">
        <f>AVERAGE(C4:AG4)</f>
        <v>64.946666666666673</v>
      </c>
      <c r="AK4" s="15"/>
    </row>
    <row r="5" spans="1:40" x14ac:dyDescent="0.25">
      <c r="A5" s="11" t="s">
        <v>29</v>
      </c>
      <c r="B5" s="10">
        <f t="shared" ref="B5" si="16">$B53+B6</f>
        <v>382087</v>
      </c>
      <c r="C5" s="10">
        <f t="shared" ref="C5:D5" si="17">$B53+C6</f>
        <v>382132</v>
      </c>
      <c r="D5" s="10">
        <f t="shared" si="17"/>
        <v>382215</v>
      </c>
      <c r="E5" s="10">
        <f t="shared" ref="E5:F5" si="18">$B53+E6</f>
        <v>382251</v>
      </c>
      <c r="F5" s="10">
        <f t="shared" si="18"/>
        <v>382326</v>
      </c>
      <c r="G5" s="10">
        <f t="shared" ref="G5:H5" si="19">$B53+G6</f>
        <v>382423</v>
      </c>
      <c r="H5" s="10">
        <f t="shared" si="19"/>
        <v>382512</v>
      </c>
      <c r="I5" s="10">
        <f t="shared" ref="I5:J5" si="20">$B53+I6</f>
        <v>382552</v>
      </c>
      <c r="J5" s="10">
        <f t="shared" si="20"/>
        <v>382578</v>
      </c>
      <c r="K5" s="10">
        <f t="shared" ref="K5:L5" si="21">$B53+K6</f>
        <v>382656</v>
      </c>
      <c r="L5" s="10">
        <f t="shared" si="21"/>
        <v>382762</v>
      </c>
      <c r="M5" s="10">
        <f t="shared" ref="M5:N5" si="22">$B53+M6</f>
        <v>382846</v>
      </c>
      <c r="N5" s="10">
        <f t="shared" si="22"/>
        <v>382975</v>
      </c>
      <c r="O5" s="10">
        <f t="shared" ref="O5:P5" si="23">$B53+O6</f>
        <v>383049</v>
      </c>
      <c r="P5" s="10">
        <f t="shared" si="23"/>
        <v>383087</v>
      </c>
      <c r="Q5" s="10">
        <f t="shared" ref="Q5:R5" si="24">$B53+Q6</f>
        <v>383148</v>
      </c>
      <c r="R5" s="10">
        <f t="shared" si="24"/>
        <v>383246</v>
      </c>
      <c r="S5" s="10">
        <f t="shared" ref="S5:T5" si="25">$B53+S6</f>
        <v>383262</v>
      </c>
      <c r="T5" s="10">
        <f t="shared" si="25"/>
        <v>383380</v>
      </c>
      <c r="U5" s="10">
        <f t="shared" ref="U5:V5" si="26">$B53+U6</f>
        <v>383460</v>
      </c>
      <c r="V5" s="10">
        <f t="shared" si="26"/>
        <v>383510</v>
      </c>
      <c r="W5" s="10">
        <f t="shared" ref="W5:X5" si="27">$B53+W6</f>
        <v>383537</v>
      </c>
      <c r="X5" s="10">
        <f t="shared" si="27"/>
        <v>383583</v>
      </c>
      <c r="Y5" s="10">
        <f t="shared" ref="Y5:Z5" si="28">$B53+Y6</f>
        <v>383643</v>
      </c>
      <c r="Z5" s="10">
        <f t="shared" si="28"/>
        <v>383713</v>
      </c>
      <c r="AA5" s="10">
        <f t="shared" ref="AA5:AB5" si="29">$B53+AA6</f>
        <v>383800</v>
      </c>
      <c r="AB5" s="10">
        <f t="shared" si="29"/>
        <v>383855</v>
      </c>
      <c r="AC5" s="10">
        <f t="shared" ref="AC5:AD5" si="30">$B53+AC6</f>
        <v>383925</v>
      </c>
      <c r="AD5" s="10">
        <f t="shared" si="30"/>
        <v>383962</v>
      </c>
      <c r="AE5" s="10">
        <f t="shared" ref="AE5:AF5" si="31">$B53+AE6</f>
        <v>383993</v>
      </c>
      <c r="AF5" s="10">
        <f t="shared" si="31"/>
        <v>384043</v>
      </c>
      <c r="AG5" s="10"/>
      <c r="AI5" s="10">
        <f>MAX(C5:AG5)-B5</f>
        <v>1956</v>
      </c>
    </row>
    <row r="6" spans="1:40" s="19" customFormat="1" x14ac:dyDescent="0.25">
      <c r="B6" s="24">
        <v>340412</v>
      </c>
      <c r="C6" s="24">
        <v>340457</v>
      </c>
      <c r="D6" s="24">
        <v>340540</v>
      </c>
      <c r="E6" s="24">
        <v>340576</v>
      </c>
      <c r="F6" s="24">
        <v>340651</v>
      </c>
      <c r="G6" s="24">
        <v>340748</v>
      </c>
      <c r="H6" s="24">
        <v>340837</v>
      </c>
      <c r="I6" s="24">
        <v>340877</v>
      </c>
      <c r="J6" s="24">
        <v>340903</v>
      </c>
      <c r="K6" s="24">
        <v>340981</v>
      </c>
      <c r="L6" s="24">
        <v>341087</v>
      </c>
      <c r="M6" s="24">
        <v>341171</v>
      </c>
      <c r="N6" s="24">
        <v>341300</v>
      </c>
      <c r="O6" s="24">
        <v>341374</v>
      </c>
      <c r="P6" s="24">
        <v>341412</v>
      </c>
      <c r="Q6" s="24">
        <v>341473</v>
      </c>
      <c r="R6" s="24">
        <v>341571</v>
      </c>
      <c r="S6" s="24">
        <v>341587</v>
      </c>
      <c r="T6" s="24">
        <v>341705</v>
      </c>
      <c r="U6" s="24">
        <v>341785</v>
      </c>
      <c r="V6" s="24">
        <v>341835</v>
      </c>
      <c r="W6" s="24">
        <v>341862</v>
      </c>
      <c r="X6" s="24">
        <v>341908</v>
      </c>
      <c r="Y6" s="24">
        <v>341968</v>
      </c>
      <c r="Z6" s="24">
        <v>342038</v>
      </c>
      <c r="AA6" s="24">
        <v>342125</v>
      </c>
      <c r="AB6" s="24">
        <v>342180</v>
      </c>
      <c r="AC6" s="24">
        <v>342250</v>
      </c>
      <c r="AD6" s="24">
        <v>342287</v>
      </c>
      <c r="AE6" s="24">
        <v>342318</v>
      </c>
      <c r="AF6" s="24">
        <v>342368</v>
      </c>
      <c r="AG6" s="24"/>
      <c r="AI6" s="10"/>
      <c r="AJ6" s="20"/>
    </row>
    <row r="7" spans="1:40" x14ac:dyDescent="0.25">
      <c r="A7" s="11" t="s">
        <v>27</v>
      </c>
      <c r="B7" s="10">
        <f>'Okt19'!AG7</f>
        <v>327155.5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328867.5</v>
      </c>
      <c r="AI7" s="10">
        <f>MAX(C7:AG7)-B7</f>
        <v>1712</v>
      </c>
      <c r="AJ7" s="16"/>
    </row>
    <row r="8" spans="1:40" x14ac:dyDescent="0.25">
      <c r="A8" s="18" t="s">
        <v>37</v>
      </c>
      <c r="B8" s="10">
        <f>'Okt19'!AG8</f>
        <v>54931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55175</v>
      </c>
      <c r="AI8" s="10">
        <f>MAX(C8:AG8)-B8</f>
        <v>244</v>
      </c>
    </row>
    <row r="9" spans="1:40" x14ac:dyDescent="0.25">
      <c r="AI9" s="10">
        <f>SUM(AI7:AI8)</f>
        <v>1956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12.9</v>
      </c>
      <c r="C54" s="12">
        <v>13</v>
      </c>
      <c r="D54" s="12">
        <v>24.7</v>
      </c>
      <c r="E54" s="12">
        <v>10.5</v>
      </c>
      <c r="F54" s="12">
        <v>23</v>
      </c>
      <c r="G54" s="12">
        <v>28.7</v>
      </c>
      <c r="H54" s="12">
        <v>26.9</v>
      </c>
      <c r="I54" s="12">
        <v>11.7</v>
      </c>
      <c r="J54" s="12">
        <v>7.4</v>
      </c>
      <c r="K54" s="12">
        <v>23.3</v>
      </c>
      <c r="L54" s="12">
        <v>31.9</v>
      </c>
      <c r="M54" s="12">
        <v>25</v>
      </c>
      <c r="N54" s="12">
        <v>40.6</v>
      </c>
      <c r="O54" s="12">
        <v>21.2</v>
      </c>
      <c r="P54" s="12">
        <v>11</v>
      </c>
      <c r="Q54" s="12">
        <v>18.5</v>
      </c>
      <c r="R54" s="12">
        <v>29.7</v>
      </c>
      <c r="S54" s="12">
        <v>5</v>
      </c>
      <c r="T54" s="12">
        <v>36.5</v>
      </c>
      <c r="U54" s="12">
        <v>24.5</v>
      </c>
      <c r="V54" s="12">
        <v>14.3</v>
      </c>
      <c r="W54" s="12">
        <v>8</v>
      </c>
      <c r="X54" s="12">
        <v>13.4</v>
      </c>
      <c r="Y54" s="12">
        <v>18.3</v>
      </c>
      <c r="Z54" s="12">
        <v>20.399999999999999</v>
      </c>
      <c r="AA54" s="12">
        <v>27.2</v>
      </c>
      <c r="AB54" s="12">
        <v>15.7</v>
      </c>
      <c r="AC54" s="12">
        <v>22</v>
      </c>
      <c r="AD54" s="12">
        <v>11.2</v>
      </c>
      <c r="AE54" s="12">
        <v>9.1</v>
      </c>
      <c r="AF54" s="12">
        <v>14.1</v>
      </c>
      <c r="AG54" s="12"/>
      <c r="AH54" s="12"/>
      <c r="AI54" s="10">
        <v>71195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12.6</v>
      </c>
      <c r="C55" s="12">
        <v>12.8</v>
      </c>
      <c r="D55" s="12">
        <v>24.3</v>
      </c>
      <c r="E55" s="12">
        <v>10.1</v>
      </c>
      <c r="F55" s="12">
        <v>22.7</v>
      </c>
      <c r="G55" s="12">
        <v>28.6</v>
      </c>
      <c r="H55" s="12">
        <v>26.5</v>
      </c>
      <c r="I55" s="12">
        <v>11.4</v>
      </c>
      <c r="J55" s="12">
        <v>7.2</v>
      </c>
      <c r="K55" s="12">
        <v>23.2</v>
      </c>
      <c r="L55" s="12">
        <v>31.6</v>
      </c>
      <c r="M55" s="12">
        <v>24.9</v>
      </c>
      <c r="N55" s="12">
        <v>40.4</v>
      </c>
      <c r="O55" s="12">
        <v>21.1</v>
      </c>
      <c r="P55" s="12">
        <v>10.7</v>
      </c>
      <c r="Q55" s="12">
        <v>18</v>
      </c>
      <c r="R55" s="12">
        <v>29.4</v>
      </c>
      <c r="S55" s="12">
        <v>4.9000000000000004</v>
      </c>
      <c r="T55" s="12">
        <v>36.299999999999997</v>
      </c>
      <c r="U55" s="12">
        <v>24.5</v>
      </c>
      <c r="V55" s="12">
        <v>14.1</v>
      </c>
      <c r="W55" s="12">
        <v>7.9</v>
      </c>
      <c r="X55" s="12">
        <v>13.1</v>
      </c>
      <c r="Y55" s="12">
        <v>18</v>
      </c>
      <c r="Z55" s="12">
        <v>20.2</v>
      </c>
      <c r="AA55" s="12">
        <v>27.2</v>
      </c>
      <c r="AB55" s="12">
        <v>15.4</v>
      </c>
      <c r="AC55" s="12">
        <v>22</v>
      </c>
      <c r="AD55" s="12">
        <v>11</v>
      </c>
      <c r="AE55" s="12">
        <v>8.8000000000000007</v>
      </c>
      <c r="AF55" s="12">
        <v>13.9</v>
      </c>
      <c r="AG55" s="12"/>
      <c r="AH55" s="12"/>
      <c r="AI55" s="10">
        <v>110991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12.2</v>
      </c>
      <c r="C56" s="12">
        <v>12.4</v>
      </c>
      <c r="D56" s="12">
        <v>22.1</v>
      </c>
      <c r="E56" s="12">
        <v>9.6999999999999993</v>
      </c>
      <c r="F56" s="12">
        <v>20.3</v>
      </c>
      <c r="G56" s="12">
        <v>27.3</v>
      </c>
      <c r="H56" s="12">
        <v>23.4</v>
      </c>
      <c r="I56" s="12">
        <v>11.1</v>
      </c>
      <c r="J56" s="12">
        <v>7</v>
      </c>
      <c r="K56" s="12">
        <v>22</v>
      </c>
      <c r="L56" s="12">
        <v>29</v>
      </c>
      <c r="M56" s="12">
        <v>23.9</v>
      </c>
      <c r="N56" s="12">
        <v>35</v>
      </c>
      <c r="O56" s="12">
        <v>20.399999999999999</v>
      </c>
      <c r="P56" s="12">
        <v>10.4</v>
      </c>
      <c r="Q56" s="12">
        <v>16.600000000000001</v>
      </c>
      <c r="R56" s="12">
        <v>26.8</v>
      </c>
      <c r="S56" s="12">
        <v>4.9000000000000004</v>
      </c>
      <c r="T56" s="12">
        <v>31.6</v>
      </c>
      <c r="U56" s="12">
        <v>23.4</v>
      </c>
      <c r="V56" s="12">
        <v>13.3</v>
      </c>
      <c r="W56" s="12">
        <v>7.7</v>
      </c>
      <c r="X56" s="12">
        <v>12.6</v>
      </c>
      <c r="Y56" s="12">
        <v>16.5</v>
      </c>
      <c r="Z56" s="12">
        <v>19.5</v>
      </c>
      <c r="AA56" s="12">
        <v>25.4</v>
      </c>
      <c r="AB56" s="12">
        <v>14.5</v>
      </c>
      <c r="AC56" s="12">
        <v>20</v>
      </c>
      <c r="AD56" s="12">
        <v>10.199999999999999</v>
      </c>
      <c r="AE56" s="12">
        <v>8.5</v>
      </c>
      <c r="AF56" s="12">
        <v>13.4</v>
      </c>
      <c r="AG56" s="12"/>
      <c r="AH56" s="12"/>
      <c r="AI56" s="10">
        <v>105006.5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6.2</v>
      </c>
      <c r="C57" s="12">
        <v>6.7</v>
      </c>
      <c r="D57" s="12">
        <v>11.3</v>
      </c>
      <c r="E57" s="12">
        <v>5</v>
      </c>
      <c r="F57" s="12">
        <v>9.6</v>
      </c>
      <c r="G57" s="12">
        <v>11.9</v>
      </c>
      <c r="H57" s="12">
        <v>11.4</v>
      </c>
      <c r="I57" s="12">
        <v>5.8</v>
      </c>
      <c r="J57" s="12">
        <v>3.7</v>
      </c>
      <c r="K57" s="12">
        <v>10.1</v>
      </c>
      <c r="L57" s="12">
        <v>12.9</v>
      </c>
      <c r="M57" s="12">
        <v>10.1</v>
      </c>
      <c r="N57" s="12">
        <v>13.5</v>
      </c>
      <c r="O57" s="12">
        <v>10.9</v>
      </c>
      <c r="P57" s="12">
        <v>5.5</v>
      </c>
      <c r="Q57" s="12">
        <v>8.1999999999999993</v>
      </c>
      <c r="R57" s="12">
        <v>10.7</v>
      </c>
      <c r="S57" s="12">
        <v>2.7</v>
      </c>
      <c r="T57" s="12">
        <v>12.5</v>
      </c>
      <c r="U57" s="12">
        <v>8.1999999999999993</v>
      </c>
      <c r="V57" s="12">
        <v>6.7</v>
      </c>
      <c r="W57" s="12">
        <v>4</v>
      </c>
      <c r="X57" s="12">
        <v>6.5</v>
      </c>
      <c r="Y57" s="12">
        <v>7.7</v>
      </c>
      <c r="Z57" s="12">
        <v>8.8000000000000007</v>
      </c>
      <c r="AA57" s="12">
        <v>7.9</v>
      </c>
      <c r="AB57" s="12">
        <v>7.3</v>
      </c>
      <c r="AC57" s="12">
        <v>6.5</v>
      </c>
      <c r="AD57" s="12">
        <v>5.0999999999999996</v>
      </c>
      <c r="AE57" s="12">
        <v>4.3</v>
      </c>
      <c r="AF57" s="12">
        <v>7</v>
      </c>
      <c r="AG57" s="12"/>
      <c r="AH57" s="12"/>
      <c r="AI57" s="10">
        <v>55175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663" priority="172" stopIfTrue="1" operator="greaterThan">
      <formula>300</formula>
    </cfRule>
    <cfRule type="cellIs" dxfId="2662" priority="173" stopIfTrue="1" operator="between">
      <formula>150</formula>
      <formula>250</formula>
    </cfRule>
    <cfRule type="cellIs" dxfId="2661" priority="174" stopIfTrue="1" operator="between">
      <formula>250</formula>
      <formula>300</formula>
    </cfRule>
  </conditionalFormatting>
  <conditionalFormatting sqref="AG4">
    <cfRule type="cellIs" dxfId="2660" priority="91" stopIfTrue="1" operator="greaterThan">
      <formula>300</formula>
    </cfRule>
    <cfRule type="cellIs" dxfId="2659" priority="92" stopIfTrue="1" operator="between">
      <formula>150</formula>
      <formula>250</formula>
    </cfRule>
    <cfRule type="cellIs" dxfId="2658" priority="93" stopIfTrue="1" operator="between">
      <formula>250</formula>
      <formula>300</formula>
    </cfRule>
  </conditionalFormatting>
  <conditionalFormatting sqref="B4">
    <cfRule type="cellIs" dxfId="2657" priority="88" stopIfTrue="1" operator="greaterThan">
      <formula>300</formula>
    </cfRule>
    <cfRule type="cellIs" dxfId="2656" priority="89" stopIfTrue="1" operator="between">
      <formula>150</formula>
      <formula>250</formula>
    </cfRule>
    <cfRule type="cellIs" dxfId="2655" priority="90" stopIfTrue="1" operator="between">
      <formula>250</formula>
      <formula>300</formula>
    </cfRule>
  </conditionalFormatting>
  <conditionalFormatting sqref="D4">
    <cfRule type="cellIs" dxfId="2654" priority="85" stopIfTrue="1" operator="greaterThan">
      <formula>300</formula>
    </cfRule>
    <cfRule type="cellIs" dxfId="2653" priority="86" stopIfTrue="1" operator="between">
      <formula>150</formula>
      <formula>250</formula>
    </cfRule>
    <cfRule type="cellIs" dxfId="2652" priority="87" stopIfTrue="1" operator="between">
      <formula>250</formula>
      <formula>300</formula>
    </cfRule>
  </conditionalFormatting>
  <conditionalFormatting sqref="E4">
    <cfRule type="cellIs" dxfId="2651" priority="82" stopIfTrue="1" operator="greaterThan">
      <formula>300</formula>
    </cfRule>
    <cfRule type="cellIs" dxfId="2650" priority="83" stopIfTrue="1" operator="between">
      <formula>150</formula>
      <formula>250</formula>
    </cfRule>
    <cfRule type="cellIs" dxfId="2649" priority="84" stopIfTrue="1" operator="between">
      <formula>250</formula>
      <formula>300</formula>
    </cfRule>
  </conditionalFormatting>
  <conditionalFormatting sqref="F4">
    <cfRule type="cellIs" dxfId="2648" priority="79" stopIfTrue="1" operator="greaterThan">
      <formula>300</formula>
    </cfRule>
    <cfRule type="cellIs" dxfId="2647" priority="80" stopIfTrue="1" operator="between">
      <formula>150</formula>
      <formula>250</formula>
    </cfRule>
    <cfRule type="cellIs" dxfId="2646" priority="81" stopIfTrue="1" operator="between">
      <formula>250</formula>
      <formula>300</formula>
    </cfRule>
  </conditionalFormatting>
  <conditionalFormatting sqref="G4">
    <cfRule type="cellIs" dxfId="2645" priority="76" stopIfTrue="1" operator="greaterThan">
      <formula>300</formula>
    </cfRule>
    <cfRule type="cellIs" dxfId="2644" priority="77" stopIfTrue="1" operator="between">
      <formula>150</formula>
      <formula>250</formula>
    </cfRule>
    <cfRule type="cellIs" dxfId="2643" priority="78" stopIfTrue="1" operator="between">
      <formula>250</formula>
      <formula>300</formula>
    </cfRule>
  </conditionalFormatting>
  <conditionalFormatting sqref="H4">
    <cfRule type="cellIs" dxfId="2642" priority="73" stopIfTrue="1" operator="greaterThan">
      <formula>300</formula>
    </cfRule>
    <cfRule type="cellIs" dxfId="2641" priority="74" stopIfTrue="1" operator="between">
      <formula>150</formula>
      <formula>250</formula>
    </cfRule>
    <cfRule type="cellIs" dxfId="2640" priority="75" stopIfTrue="1" operator="between">
      <formula>250</formula>
      <formula>300</formula>
    </cfRule>
  </conditionalFormatting>
  <conditionalFormatting sqref="I4">
    <cfRule type="cellIs" dxfId="2639" priority="70" stopIfTrue="1" operator="greaterThan">
      <formula>300</formula>
    </cfRule>
    <cfRule type="cellIs" dxfId="2638" priority="71" stopIfTrue="1" operator="between">
      <formula>150</formula>
      <formula>250</formula>
    </cfRule>
    <cfRule type="cellIs" dxfId="2637" priority="72" stopIfTrue="1" operator="between">
      <formula>250</formula>
      <formula>300</formula>
    </cfRule>
  </conditionalFormatting>
  <conditionalFormatting sqref="J4">
    <cfRule type="cellIs" dxfId="2636" priority="67" stopIfTrue="1" operator="greaterThan">
      <formula>300</formula>
    </cfRule>
    <cfRule type="cellIs" dxfId="2635" priority="68" stopIfTrue="1" operator="between">
      <formula>150</formula>
      <formula>250</formula>
    </cfRule>
    <cfRule type="cellIs" dxfId="2634" priority="69" stopIfTrue="1" operator="between">
      <formula>250</formula>
      <formula>300</formula>
    </cfRule>
  </conditionalFormatting>
  <conditionalFormatting sqref="K4">
    <cfRule type="cellIs" dxfId="2633" priority="64" stopIfTrue="1" operator="greaterThan">
      <formula>300</formula>
    </cfRule>
    <cfRule type="cellIs" dxfId="2632" priority="65" stopIfTrue="1" operator="between">
      <formula>150</formula>
      <formula>250</formula>
    </cfRule>
    <cfRule type="cellIs" dxfId="2631" priority="66" stopIfTrue="1" operator="between">
      <formula>250</formula>
      <formula>300</formula>
    </cfRule>
  </conditionalFormatting>
  <conditionalFormatting sqref="L4">
    <cfRule type="cellIs" dxfId="2630" priority="61" stopIfTrue="1" operator="greaterThan">
      <formula>300</formula>
    </cfRule>
    <cfRule type="cellIs" dxfId="2629" priority="62" stopIfTrue="1" operator="between">
      <formula>150</formula>
      <formula>250</formula>
    </cfRule>
    <cfRule type="cellIs" dxfId="2628" priority="63" stopIfTrue="1" operator="between">
      <formula>250</formula>
      <formula>300</formula>
    </cfRule>
  </conditionalFormatting>
  <conditionalFormatting sqref="M4">
    <cfRule type="cellIs" dxfId="2627" priority="58" stopIfTrue="1" operator="greaterThan">
      <formula>300</formula>
    </cfRule>
    <cfRule type="cellIs" dxfId="2626" priority="59" stopIfTrue="1" operator="between">
      <formula>150</formula>
      <formula>250</formula>
    </cfRule>
    <cfRule type="cellIs" dxfId="2625" priority="60" stopIfTrue="1" operator="between">
      <formula>250</formula>
      <formula>300</formula>
    </cfRule>
  </conditionalFormatting>
  <conditionalFormatting sqref="N4">
    <cfRule type="cellIs" dxfId="2624" priority="55" stopIfTrue="1" operator="greaterThan">
      <formula>300</formula>
    </cfRule>
    <cfRule type="cellIs" dxfId="2623" priority="56" stopIfTrue="1" operator="between">
      <formula>150</formula>
      <formula>250</formula>
    </cfRule>
    <cfRule type="cellIs" dxfId="2622" priority="57" stopIfTrue="1" operator="between">
      <formula>250</formula>
      <formula>300</formula>
    </cfRule>
  </conditionalFormatting>
  <conditionalFormatting sqref="O4">
    <cfRule type="cellIs" dxfId="2621" priority="52" stopIfTrue="1" operator="greaterThan">
      <formula>300</formula>
    </cfRule>
    <cfRule type="cellIs" dxfId="2620" priority="53" stopIfTrue="1" operator="between">
      <formula>150</formula>
      <formula>250</formula>
    </cfRule>
    <cfRule type="cellIs" dxfId="2619" priority="54" stopIfTrue="1" operator="between">
      <formula>250</formula>
      <formula>300</formula>
    </cfRule>
  </conditionalFormatting>
  <conditionalFormatting sqref="P4">
    <cfRule type="cellIs" dxfId="2618" priority="49" stopIfTrue="1" operator="greaterThan">
      <formula>300</formula>
    </cfRule>
    <cfRule type="cellIs" dxfId="2617" priority="50" stopIfTrue="1" operator="between">
      <formula>150</formula>
      <formula>250</formula>
    </cfRule>
    <cfRule type="cellIs" dxfId="2616" priority="51" stopIfTrue="1" operator="between">
      <formula>250</formula>
      <formula>300</formula>
    </cfRule>
  </conditionalFormatting>
  <conditionalFormatting sqref="Q4">
    <cfRule type="cellIs" dxfId="2615" priority="46" stopIfTrue="1" operator="greaterThan">
      <formula>300</formula>
    </cfRule>
    <cfRule type="cellIs" dxfId="2614" priority="47" stopIfTrue="1" operator="between">
      <formula>150</formula>
      <formula>250</formula>
    </cfRule>
    <cfRule type="cellIs" dxfId="2613" priority="48" stopIfTrue="1" operator="between">
      <formula>250</formula>
      <formula>300</formula>
    </cfRule>
  </conditionalFormatting>
  <conditionalFormatting sqref="R4">
    <cfRule type="cellIs" dxfId="2612" priority="43" stopIfTrue="1" operator="greaterThan">
      <formula>300</formula>
    </cfRule>
    <cfRule type="cellIs" dxfId="2611" priority="44" stopIfTrue="1" operator="between">
      <formula>150</formula>
      <formula>250</formula>
    </cfRule>
    <cfRule type="cellIs" dxfId="2610" priority="45" stopIfTrue="1" operator="between">
      <formula>250</formula>
      <formula>300</formula>
    </cfRule>
  </conditionalFormatting>
  <conditionalFormatting sqref="S4">
    <cfRule type="cellIs" dxfId="2609" priority="40" stopIfTrue="1" operator="greaterThan">
      <formula>300</formula>
    </cfRule>
    <cfRule type="cellIs" dxfId="2608" priority="41" stopIfTrue="1" operator="between">
      <formula>150</formula>
      <formula>250</formula>
    </cfRule>
    <cfRule type="cellIs" dxfId="2607" priority="42" stopIfTrue="1" operator="between">
      <formula>250</formula>
      <formula>300</formula>
    </cfRule>
  </conditionalFormatting>
  <conditionalFormatting sqref="T4">
    <cfRule type="cellIs" dxfId="2606" priority="37" stopIfTrue="1" operator="greaterThan">
      <formula>300</formula>
    </cfRule>
    <cfRule type="cellIs" dxfId="2605" priority="38" stopIfTrue="1" operator="between">
      <formula>150</formula>
      <formula>250</formula>
    </cfRule>
    <cfRule type="cellIs" dxfId="2604" priority="39" stopIfTrue="1" operator="between">
      <formula>250</formula>
      <formula>300</formula>
    </cfRule>
  </conditionalFormatting>
  <conditionalFormatting sqref="U4">
    <cfRule type="cellIs" dxfId="2603" priority="34" stopIfTrue="1" operator="greaterThan">
      <formula>300</formula>
    </cfRule>
    <cfRule type="cellIs" dxfId="2602" priority="35" stopIfTrue="1" operator="between">
      <formula>150</formula>
      <formula>250</formula>
    </cfRule>
    <cfRule type="cellIs" dxfId="2601" priority="36" stopIfTrue="1" operator="between">
      <formula>250</formula>
      <formula>300</formula>
    </cfRule>
  </conditionalFormatting>
  <conditionalFormatting sqref="V4">
    <cfRule type="cellIs" dxfId="2600" priority="31" stopIfTrue="1" operator="greaterThan">
      <formula>300</formula>
    </cfRule>
    <cfRule type="cellIs" dxfId="2599" priority="32" stopIfTrue="1" operator="between">
      <formula>150</formula>
      <formula>250</formula>
    </cfRule>
    <cfRule type="cellIs" dxfId="2598" priority="33" stopIfTrue="1" operator="between">
      <formula>250</formula>
      <formula>300</formula>
    </cfRule>
  </conditionalFormatting>
  <conditionalFormatting sqref="W4">
    <cfRule type="cellIs" dxfId="2597" priority="28" stopIfTrue="1" operator="greaterThan">
      <formula>300</formula>
    </cfRule>
    <cfRule type="cellIs" dxfId="2596" priority="29" stopIfTrue="1" operator="between">
      <formula>150</formula>
      <formula>250</formula>
    </cfRule>
    <cfRule type="cellIs" dxfId="2595" priority="30" stopIfTrue="1" operator="between">
      <formula>250</formula>
      <formula>300</formula>
    </cfRule>
  </conditionalFormatting>
  <conditionalFormatting sqref="X4">
    <cfRule type="cellIs" dxfId="2594" priority="25" stopIfTrue="1" operator="greaterThan">
      <formula>300</formula>
    </cfRule>
    <cfRule type="cellIs" dxfId="2593" priority="26" stopIfTrue="1" operator="between">
      <formula>150</formula>
      <formula>250</formula>
    </cfRule>
    <cfRule type="cellIs" dxfId="2592" priority="27" stopIfTrue="1" operator="between">
      <formula>250</formula>
      <formula>300</formula>
    </cfRule>
  </conditionalFormatting>
  <conditionalFormatting sqref="Y4">
    <cfRule type="cellIs" dxfId="2591" priority="22" stopIfTrue="1" operator="greaterThan">
      <formula>300</formula>
    </cfRule>
    <cfRule type="cellIs" dxfId="2590" priority="23" stopIfTrue="1" operator="between">
      <formula>150</formula>
      <formula>250</formula>
    </cfRule>
    <cfRule type="cellIs" dxfId="2589" priority="24" stopIfTrue="1" operator="between">
      <formula>250</formula>
      <formula>300</formula>
    </cfRule>
  </conditionalFormatting>
  <conditionalFormatting sqref="Z4">
    <cfRule type="cellIs" dxfId="2588" priority="19" stopIfTrue="1" operator="greaterThan">
      <formula>300</formula>
    </cfRule>
    <cfRule type="cellIs" dxfId="2587" priority="20" stopIfTrue="1" operator="between">
      <formula>150</formula>
      <formula>250</formula>
    </cfRule>
    <cfRule type="cellIs" dxfId="2586" priority="21" stopIfTrue="1" operator="between">
      <formula>250</formula>
      <formula>300</formula>
    </cfRule>
  </conditionalFormatting>
  <conditionalFormatting sqref="AA4">
    <cfRule type="cellIs" dxfId="2585" priority="16" stopIfTrue="1" operator="greaterThan">
      <formula>300</formula>
    </cfRule>
    <cfRule type="cellIs" dxfId="2584" priority="17" stopIfTrue="1" operator="between">
      <formula>150</formula>
      <formula>250</formula>
    </cfRule>
    <cfRule type="cellIs" dxfId="2583" priority="18" stopIfTrue="1" operator="between">
      <formula>250</formula>
      <formula>300</formula>
    </cfRule>
  </conditionalFormatting>
  <conditionalFormatting sqref="AB4">
    <cfRule type="cellIs" dxfId="2582" priority="13" stopIfTrue="1" operator="greaterThan">
      <formula>300</formula>
    </cfRule>
    <cfRule type="cellIs" dxfId="2581" priority="14" stopIfTrue="1" operator="between">
      <formula>150</formula>
      <formula>250</formula>
    </cfRule>
    <cfRule type="cellIs" dxfId="2580" priority="15" stopIfTrue="1" operator="between">
      <formula>250</formula>
      <formula>300</formula>
    </cfRule>
  </conditionalFormatting>
  <conditionalFormatting sqref="AC4">
    <cfRule type="cellIs" dxfId="2579" priority="10" stopIfTrue="1" operator="greaterThan">
      <formula>300</formula>
    </cfRule>
    <cfRule type="cellIs" dxfId="2578" priority="11" stopIfTrue="1" operator="between">
      <formula>150</formula>
      <formula>250</formula>
    </cfRule>
    <cfRule type="cellIs" dxfId="2577" priority="12" stopIfTrue="1" operator="between">
      <formula>250</formula>
      <formula>300</formula>
    </cfRule>
  </conditionalFormatting>
  <conditionalFormatting sqref="AD4">
    <cfRule type="cellIs" dxfId="2576" priority="7" stopIfTrue="1" operator="greaterThan">
      <formula>300</formula>
    </cfRule>
    <cfRule type="cellIs" dxfId="2575" priority="8" stopIfTrue="1" operator="between">
      <formula>150</formula>
      <formula>250</formula>
    </cfRule>
    <cfRule type="cellIs" dxfId="2574" priority="9" stopIfTrue="1" operator="between">
      <formula>250</formula>
      <formula>300</formula>
    </cfRule>
  </conditionalFormatting>
  <conditionalFormatting sqref="AE4">
    <cfRule type="cellIs" dxfId="2573" priority="4" stopIfTrue="1" operator="greaterThan">
      <formula>300</formula>
    </cfRule>
    <cfRule type="cellIs" dxfId="2572" priority="5" stopIfTrue="1" operator="between">
      <formula>150</formula>
      <formula>250</formula>
    </cfRule>
    <cfRule type="cellIs" dxfId="2571" priority="6" stopIfTrue="1" operator="between">
      <formula>250</formula>
      <formula>300</formula>
    </cfRule>
  </conditionalFormatting>
  <conditionalFormatting sqref="AF4">
    <cfRule type="cellIs" dxfId="2570" priority="1" stopIfTrue="1" operator="greaterThan">
      <formula>300</formula>
    </cfRule>
    <cfRule type="cellIs" dxfId="2569" priority="2" stopIfTrue="1" operator="between">
      <formula>150</formula>
      <formula>250</formula>
    </cfRule>
    <cfRule type="cellIs" dxfId="256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26</v>
      </c>
      <c r="C3" s="12">
        <v>7.4</v>
      </c>
      <c r="D3" s="12">
        <v>10.8</v>
      </c>
      <c r="E3" s="12">
        <v>23.8</v>
      </c>
      <c r="F3" s="12">
        <v>25.5</v>
      </c>
      <c r="G3" s="12">
        <v>8.6999999999999993</v>
      </c>
      <c r="H3" s="12">
        <v>25.7</v>
      </c>
      <c r="I3" s="12">
        <v>30.7</v>
      </c>
      <c r="J3" s="12">
        <v>23.3</v>
      </c>
      <c r="K3" s="12">
        <v>16.8</v>
      </c>
      <c r="L3" s="12">
        <v>23.3</v>
      </c>
      <c r="M3" s="12">
        <v>7.1</v>
      </c>
      <c r="N3" s="12">
        <v>21.7</v>
      </c>
      <c r="O3" s="12">
        <v>27.4</v>
      </c>
      <c r="P3" s="12">
        <v>30.2</v>
      </c>
      <c r="Q3" s="12">
        <v>21.1</v>
      </c>
      <c r="R3" s="12">
        <v>21.8</v>
      </c>
      <c r="S3" s="12">
        <v>12.7</v>
      </c>
      <c r="T3" s="12">
        <v>23.5</v>
      </c>
      <c r="U3" s="12">
        <v>25.8</v>
      </c>
      <c r="V3" s="12">
        <v>3.4</v>
      </c>
      <c r="W3" s="12">
        <v>24.2</v>
      </c>
      <c r="X3" s="12">
        <v>25.2</v>
      </c>
      <c r="Y3" s="12">
        <v>27.3</v>
      </c>
      <c r="Z3" s="12">
        <v>26.9</v>
      </c>
      <c r="AA3" s="12">
        <v>28.7</v>
      </c>
      <c r="AB3" s="12">
        <v>24.1</v>
      </c>
      <c r="AC3" s="12">
        <v>26</v>
      </c>
      <c r="AD3" s="12">
        <v>24.9</v>
      </c>
      <c r="AE3" s="12">
        <v>21.9</v>
      </c>
      <c r="AF3" s="12">
        <v>6.9</v>
      </c>
      <c r="AG3" s="12">
        <v>11</v>
      </c>
      <c r="AH3" s="12"/>
      <c r="AI3" s="12"/>
    </row>
    <row r="4" spans="1:40" s="6" customFormat="1" x14ac:dyDescent="0.25">
      <c r="A4" s="13" t="s">
        <v>4</v>
      </c>
      <c r="B4" s="28">
        <f t="shared" ref="B4:C4" si="0">SUM(B54:B57)</f>
        <v>48.4</v>
      </c>
      <c r="C4" s="28">
        <f t="shared" si="0"/>
        <v>18.799999999999997</v>
      </c>
      <c r="D4" s="28">
        <f t="shared" ref="D4:E4" si="1">SUM(D54:D57)</f>
        <v>35.200000000000003</v>
      </c>
      <c r="E4" s="28">
        <f t="shared" si="1"/>
        <v>90.800000000000011</v>
      </c>
      <c r="F4" s="28">
        <f t="shared" ref="F4:G4" si="2">SUM(F54:F57)</f>
        <v>73.7</v>
      </c>
      <c r="G4" s="28">
        <f t="shared" si="2"/>
        <v>32.9</v>
      </c>
      <c r="H4" s="28">
        <f t="shared" ref="H4:I4" si="3">SUM(H54:H57)</f>
        <v>67.7</v>
      </c>
      <c r="I4" s="28">
        <f t="shared" si="3"/>
        <v>87.8</v>
      </c>
      <c r="J4" s="28">
        <f t="shared" ref="J4:K4" si="4">SUM(J54:J57)</f>
        <v>80.200000000000017</v>
      </c>
      <c r="K4" s="28">
        <f t="shared" si="4"/>
        <v>36.1</v>
      </c>
      <c r="L4" s="28">
        <f t="shared" ref="L4:M4" si="5">SUM(L54:L57)</f>
        <v>98.4</v>
      </c>
      <c r="M4" s="28">
        <f t="shared" si="5"/>
        <v>24.599999999999998</v>
      </c>
      <c r="N4" s="28">
        <f t="shared" ref="N4:O4" si="6">SUM(N54:N57)</f>
        <v>95.200000000000017</v>
      </c>
      <c r="O4" s="28">
        <f t="shared" si="6"/>
        <v>54.699999999999989</v>
      </c>
      <c r="P4" s="28">
        <f t="shared" ref="P4:Q4" si="7">SUM(P54:P57)</f>
        <v>62.4</v>
      </c>
      <c r="Q4" s="28">
        <f t="shared" si="7"/>
        <v>58.3</v>
      </c>
      <c r="R4" s="28">
        <f t="shared" ref="R4:S4" si="8">SUM(R54:R57)</f>
        <v>53.400000000000006</v>
      </c>
      <c r="S4" s="28">
        <f t="shared" si="8"/>
        <v>30.7</v>
      </c>
      <c r="T4" s="28">
        <f t="shared" ref="T4:W4" si="9">SUM(T54:T57)</f>
        <v>64</v>
      </c>
      <c r="U4" s="28">
        <f t="shared" si="9"/>
        <v>68.8</v>
      </c>
      <c r="V4" s="28">
        <f t="shared" si="9"/>
        <v>12.5</v>
      </c>
      <c r="W4" s="28">
        <f t="shared" si="9"/>
        <v>75.5</v>
      </c>
      <c r="X4" s="28">
        <f t="shared" ref="X4:Y4" si="10">SUM(X54:X57)</f>
        <v>34.599999999999994</v>
      </c>
      <c r="Y4" s="28">
        <f t="shared" si="10"/>
        <v>44.4</v>
      </c>
      <c r="Z4" s="28">
        <f t="shared" ref="Z4:AA4" si="11">SUM(Z54:Z57)</f>
        <v>26.899999999999995</v>
      </c>
      <c r="AA4" s="28">
        <f t="shared" si="11"/>
        <v>63.1</v>
      </c>
      <c r="AB4" s="28">
        <f t="shared" ref="AB4:AC4" si="12">SUM(AB54:AB57)</f>
        <v>51.6</v>
      </c>
      <c r="AC4" s="28">
        <f t="shared" si="12"/>
        <v>47.1</v>
      </c>
      <c r="AD4" s="28">
        <f t="shared" ref="AD4:AE4" si="13">SUM(AD54:AD57)</f>
        <v>77.5</v>
      </c>
      <c r="AE4" s="28">
        <f t="shared" si="13"/>
        <v>61.900000000000006</v>
      </c>
      <c r="AF4" s="28">
        <f t="shared" ref="AF4:AG4" si="14">SUM(AF54:AF57)</f>
        <v>29.5</v>
      </c>
      <c r="AG4" s="28">
        <f t="shared" si="14"/>
        <v>32.9</v>
      </c>
      <c r="AI4" s="9">
        <f>SUM(C4:AG4)</f>
        <v>1691.2</v>
      </c>
      <c r="AJ4" s="14">
        <f>AVERAGE(C4:AG4)</f>
        <v>54.554838709677419</v>
      </c>
      <c r="AK4" s="15"/>
    </row>
    <row r="5" spans="1:40" x14ac:dyDescent="0.25">
      <c r="A5" s="11" t="s">
        <v>29</v>
      </c>
      <c r="B5" s="10">
        <f t="shared" ref="B5" si="15">$B53+B6</f>
        <v>384043</v>
      </c>
      <c r="C5" s="10">
        <f t="shared" ref="C5:D5" si="16">$B53+C6</f>
        <v>384061</v>
      </c>
      <c r="D5" s="10">
        <f t="shared" si="16"/>
        <v>384096</v>
      </c>
      <c r="E5" s="10">
        <f t="shared" ref="E5:F5" si="17">$B53+E6</f>
        <v>384187</v>
      </c>
      <c r="F5" s="10">
        <f t="shared" si="17"/>
        <v>384260</v>
      </c>
      <c r="G5" s="10">
        <f t="shared" ref="G5:H5" si="18">$B53+G6</f>
        <v>384294</v>
      </c>
      <c r="H5" s="10">
        <f t="shared" si="18"/>
        <v>384361</v>
      </c>
      <c r="I5" s="10">
        <f t="shared" ref="I5:J5" si="19">$B53+I6</f>
        <v>384451</v>
      </c>
      <c r="J5" s="10">
        <f t="shared" si="19"/>
        <v>384529</v>
      </c>
      <c r="K5" s="10">
        <f t="shared" ref="K5:L5" si="20">$B53+K6</f>
        <v>384566</v>
      </c>
      <c r="L5" s="10">
        <f t="shared" si="20"/>
        <v>384665</v>
      </c>
      <c r="M5" s="10">
        <f t="shared" ref="M5:N5" si="21">$B53+M6</f>
        <v>384689</v>
      </c>
      <c r="N5" s="10">
        <f t="shared" si="21"/>
        <v>384786</v>
      </c>
      <c r="O5" s="10">
        <f t="shared" ref="O5:P5" si="22">$B53+O6</f>
        <v>384840</v>
      </c>
      <c r="P5" s="10">
        <f t="shared" si="22"/>
        <v>384903</v>
      </c>
      <c r="Q5" s="10">
        <f t="shared" ref="Q5:R5" si="23">$B53+Q6</f>
        <v>384961</v>
      </c>
      <c r="R5" s="10">
        <f t="shared" si="23"/>
        <v>385014</v>
      </c>
      <c r="S5" s="10">
        <f t="shared" ref="S5:T5" si="24">$B53+S6</f>
        <v>385045</v>
      </c>
      <c r="T5" s="10">
        <f t="shared" si="24"/>
        <v>385110</v>
      </c>
      <c r="U5" s="10">
        <f t="shared" ref="U5:W5" si="25">$B53+U6</f>
        <v>385179</v>
      </c>
      <c r="V5" s="10">
        <f t="shared" si="25"/>
        <v>385191</v>
      </c>
      <c r="W5" s="10">
        <f t="shared" si="25"/>
        <v>385267</v>
      </c>
      <c r="X5" s="10">
        <f t="shared" ref="X5:Y5" si="26">$B53+X6</f>
        <v>385303</v>
      </c>
      <c r="Y5" s="10">
        <f t="shared" si="26"/>
        <v>385347</v>
      </c>
      <c r="Z5" s="10">
        <f t="shared" ref="Z5:AA5" si="27">$B53+Z6</f>
        <v>385374</v>
      </c>
      <c r="AA5" s="10">
        <f t="shared" si="27"/>
        <v>385437</v>
      </c>
      <c r="AB5" s="10">
        <f t="shared" ref="AB5:AC5" si="28">$B53+AB6</f>
        <v>385489</v>
      </c>
      <c r="AC5" s="10">
        <f t="shared" si="28"/>
        <v>385536</v>
      </c>
      <c r="AD5" s="10">
        <f t="shared" ref="AD5:AE5" si="29">$B53+AD6</f>
        <v>385614</v>
      </c>
      <c r="AE5" s="10">
        <f t="shared" si="29"/>
        <v>385676</v>
      </c>
      <c r="AF5" s="10">
        <f t="shared" ref="AF5:AG5" si="30">$B53+AF6</f>
        <v>385705</v>
      </c>
      <c r="AG5" s="10">
        <f t="shared" si="30"/>
        <v>385738</v>
      </c>
      <c r="AI5" s="10">
        <f>MAX(C5:AG5)-B5</f>
        <v>1695</v>
      </c>
    </row>
    <row r="6" spans="1:40" s="19" customFormat="1" x14ac:dyDescent="0.25">
      <c r="B6" s="24">
        <v>342368</v>
      </c>
      <c r="C6" s="24">
        <v>342386</v>
      </c>
      <c r="D6" s="24">
        <v>342421</v>
      </c>
      <c r="E6" s="24">
        <v>342512</v>
      </c>
      <c r="F6" s="24">
        <v>342585</v>
      </c>
      <c r="G6" s="24">
        <v>342619</v>
      </c>
      <c r="H6" s="24">
        <v>342686</v>
      </c>
      <c r="I6" s="24">
        <v>342776</v>
      </c>
      <c r="J6" s="24">
        <v>342854</v>
      </c>
      <c r="K6" s="24">
        <v>342891</v>
      </c>
      <c r="L6" s="24">
        <v>342990</v>
      </c>
      <c r="M6" s="24">
        <v>343014</v>
      </c>
      <c r="N6" s="24">
        <v>343111</v>
      </c>
      <c r="O6" s="24">
        <v>343165</v>
      </c>
      <c r="P6" s="24">
        <v>343228</v>
      </c>
      <c r="Q6" s="24">
        <v>343286</v>
      </c>
      <c r="R6" s="24">
        <v>343339</v>
      </c>
      <c r="S6" s="24">
        <v>343370</v>
      </c>
      <c r="T6" s="24">
        <v>343435</v>
      </c>
      <c r="U6" s="24">
        <v>343504</v>
      </c>
      <c r="V6" s="24">
        <v>343516</v>
      </c>
      <c r="W6" s="24">
        <v>343592</v>
      </c>
      <c r="X6" s="24">
        <v>343628</v>
      </c>
      <c r="Y6" s="24">
        <v>343672</v>
      </c>
      <c r="Z6" s="24">
        <v>343699</v>
      </c>
      <c r="AA6" s="24">
        <v>343762</v>
      </c>
      <c r="AB6" s="24">
        <v>343814</v>
      </c>
      <c r="AC6" s="24">
        <v>343861</v>
      </c>
      <c r="AD6" s="24">
        <v>343939</v>
      </c>
      <c r="AE6" s="24">
        <v>344001</v>
      </c>
      <c r="AF6" s="24">
        <v>344030</v>
      </c>
      <c r="AG6" s="24">
        <v>344063</v>
      </c>
      <c r="AI6" s="10"/>
      <c r="AJ6" s="20"/>
    </row>
    <row r="7" spans="1:40" x14ac:dyDescent="0.25">
      <c r="A7" s="11" t="s">
        <v>27</v>
      </c>
      <c r="B7" s="10">
        <v>328867.5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330373.5</v>
      </c>
      <c r="AI7" s="10">
        <f>MAX(C7:AG7)-B7</f>
        <v>1506</v>
      </c>
      <c r="AJ7" s="16"/>
    </row>
    <row r="8" spans="1:40" x14ac:dyDescent="0.25">
      <c r="A8" s="18" t="s">
        <v>37</v>
      </c>
      <c r="B8" s="10">
        <v>55175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55364</v>
      </c>
      <c r="AI8" s="10">
        <f>MAX(C8:AG8)-B8</f>
        <v>189</v>
      </c>
    </row>
    <row r="9" spans="1:40" x14ac:dyDescent="0.25">
      <c r="AI9" s="10">
        <f>SUM(AI7:AI8)</f>
        <v>1695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14.1</v>
      </c>
      <c r="C54" s="12">
        <v>5.4</v>
      </c>
      <c r="D54" s="12">
        <v>10.199999999999999</v>
      </c>
      <c r="E54" s="12">
        <v>28.3</v>
      </c>
      <c r="F54" s="12">
        <v>23.1</v>
      </c>
      <c r="G54" s="12">
        <v>9.6</v>
      </c>
      <c r="H54" s="12">
        <v>21</v>
      </c>
      <c r="I54" s="12">
        <v>27.1</v>
      </c>
      <c r="J54" s="12">
        <v>24.6</v>
      </c>
      <c r="K54" s="12">
        <v>10.6</v>
      </c>
      <c r="L54" s="12">
        <v>31.1</v>
      </c>
      <c r="M54" s="12">
        <v>7.1</v>
      </c>
      <c r="N54" s="12">
        <v>30.3</v>
      </c>
      <c r="O54" s="12">
        <v>16.899999999999999</v>
      </c>
      <c r="P54" s="12">
        <v>19.3</v>
      </c>
      <c r="Q54" s="12">
        <v>17.7</v>
      </c>
      <c r="R54" s="12">
        <v>15.8</v>
      </c>
      <c r="S54" s="12">
        <v>9.1</v>
      </c>
      <c r="T54" s="12">
        <v>20.100000000000001</v>
      </c>
      <c r="U54" s="12">
        <v>20.9</v>
      </c>
      <c r="V54" s="12">
        <v>3.6</v>
      </c>
      <c r="W54" s="12">
        <v>24.2</v>
      </c>
      <c r="X54" s="12">
        <v>10.3</v>
      </c>
      <c r="Y54" s="12">
        <v>13.4</v>
      </c>
      <c r="Z54" s="12">
        <v>8.1999999999999993</v>
      </c>
      <c r="AA54" s="12">
        <v>18.899999999999999</v>
      </c>
      <c r="AB54" s="12">
        <v>15.2</v>
      </c>
      <c r="AC54" s="12">
        <v>14.2</v>
      </c>
      <c r="AD54" s="12">
        <v>24.1</v>
      </c>
      <c r="AE54" s="12">
        <v>19.100000000000001</v>
      </c>
      <c r="AF54" s="12">
        <v>8.6</v>
      </c>
      <c r="AG54" s="12">
        <v>9.5</v>
      </c>
      <c r="AH54" s="12"/>
      <c r="AI54" s="10">
        <v>71713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13.9</v>
      </c>
      <c r="C55" s="12">
        <v>5.3</v>
      </c>
      <c r="D55" s="12">
        <v>10</v>
      </c>
      <c r="E55" s="12">
        <v>28.3</v>
      </c>
      <c r="F55" s="12">
        <v>23</v>
      </c>
      <c r="G55" s="12">
        <v>9.4</v>
      </c>
      <c r="H55" s="12">
        <v>20.9</v>
      </c>
      <c r="I55" s="12">
        <v>27</v>
      </c>
      <c r="J55" s="12">
        <v>24.6</v>
      </c>
      <c r="K55" s="12">
        <v>10.4</v>
      </c>
      <c r="L55" s="12">
        <v>31.6</v>
      </c>
      <c r="M55" s="12">
        <v>7</v>
      </c>
      <c r="N55" s="12">
        <v>30.6</v>
      </c>
      <c r="O55" s="12">
        <v>16.7</v>
      </c>
      <c r="P55" s="12">
        <v>19.2</v>
      </c>
      <c r="Q55" s="12">
        <v>17.5</v>
      </c>
      <c r="R55" s="12">
        <v>15.6</v>
      </c>
      <c r="S55" s="12">
        <v>8.9</v>
      </c>
      <c r="T55" s="12">
        <v>20.100000000000001</v>
      </c>
      <c r="U55" s="12">
        <v>21.2</v>
      </c>
      <c r="V55" s="12">
        <v>3.5</v>
      </c>
      <c r="W55" s="12">
        <v>24.4</v>
      </c>
      <c r="X55" s="12">
        <v>10.1</v>
      </c>
      <c r="Y55" s="12">
        <v>13.2</v>
      </c>
      <c r="Z55" s="12">
        <v>8.1</v>
      </c>
      <c r="AA55" s="12">
        <v>18.8</v>
      </c>
      <c r="AB55" s="12">
        <v>15</v>
      </c>
      <c r="AC55" s="12">
        <v>14.3</v>
      </c>
      <c r="AD55" s="12">
        <v>24.2</v>
      </c>
      <c r="AE55" s="12">
        <v>19</v>
      </c>
      <c r="AF55" s="12">
        <v>8.4</v>
      </c>
      <c r="AG55" s="12">
        <v>9.4</v>
      </c>
      <c r="AH55" s="12"/>
      <c r="AI55" s="10">
        <v>111508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13.4</v>
      </c>
      <c r="C56" s="12">
        <v>5.2</v>
      </c>
      <c r="D56" s="12">
        <v>9.8000000000000007</v>
      </c>
      <c r="E56" s="12">
        <v>25.8</v>
      </c>
      <c r="F56" s="12">
        <v>20.6</v>
      </c>
      <c r="G56" s="12">
        <v>9.1</v>
      </c>
      <c r="H56" s="12">
        <v>17.899999999999999</v>
      </c>
      <c r="I56" s="12">
        <v>25.1</v>
      </c>
      <c r="J56" s="12">
        <v>22.6</v>
      </c>
      <c r="K56" s="12">
        <v>10</v>
      </c>
      <c r="L56" s="12">
        <v>27.6</v>
      </c>
      <c r="M56" s="12">
        <v>6.8</v>
      </c>
      <c r="N56" s="12">
        <v>26.9</v>
      </c>
      <c r="O56" s="12">
        <v>15.3</v>
      </c>
      <c r="P56" s="12">
        <v>17.899999999999999</v>
      </c>
      <c r="Q56" s="12">
        <v>15.8</v>
      </c>
      <c r="R56" s="12">
        <v>14.8</v>
      </c>
      <c r="S56" s="12">
        <v>8.4</v>
      </c>
      <c r="T56" s="12">
        <v>17.3</v>
      </c>
      <c r="U56" s="12">
        <v>18.600000000000001</v>
      </c>
      <c r="V56" s="12">
        <v>3.4</v>
      </c>
      <c r="W56" s="12">
        <v>20.9</v>
      </c>
      <c r="X56" s="12">
        <v>9.6999999999999993</v>
      </c>
      <c r="Y56" s="12">
        <v>12.2</v>
      </c>
      <c r="Z56" s="12">
        <v>7.2</v>
      </c>
      <c r="AA56" s="12">
        <v>17.5</v>
      </c>
      <c r="AB56" s="12">
        <v>14.3</v>
      </c>
      <c r="AC56" s="12">
        <v>12.7</v>
      </c>
      <c r="AD56" s="12">
        <v>22.6</v>
      </c>
      <c r="AE56" s="12">
        <v>16.600000000000001</v>
      </c>
      <c r="AF56" s="12">
        <v>8.1999999999999993</v>
      </c>
      <c r="AG56" s="12">
        <v>9.1</v>
      </c>
      <c r="AH56" s="12"/>
      <c r="AI56" s="10">
        <v>105477.5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7</v>
      </c>
      <c r="C57" s="12">
        <v>2.9</v>
      </c>
      <c r="D57" s="12">
        <v>5.2</v>
      </c>
      <c r="E57" s="12">
        <v>8.4</v>
      </c>
      <c r="F57" s="12">
        <v>7</v>
      </c>
      <c r="G57" s="12">
        <v>4.8</v>
      </c>
      <c r="H57" s="12">
        <v>7.9</v>
      </c>
      <c r="I57" s="12">
        <v>8.6</v>
      </c>
      <c r="J57" s="12">
        <v>8.4</v>
      </c>
      <c r="K57" s="12">
        <v>5.0999999999999996</v>
      </c>
      <c r="L57" s="12">
        <v>8.1</v>
      </c>
      <c r="M57" s="12">
        <v>3.7</v>
      </c>
      <c r="N57" s="12">
        <v>7.4</v>
      </c>
      <c r="O57" s="12">
        <v>5.8</v>
      </c>
      <c r="P57" s="12">
        <v>6</v>
      </c>
      <c r="Q57" s="12">
        <v>7.3</v>
      </c>
      <c r="R57" s="12">
        <v>7.2</v>
      </c>
      <c r="S57" s="12">
        <v>4.3</v>
      </c>
      <c r="T57" s="12">
        <v>6.5</v>
      </c>
      <c r="U57" s="12">
        <v>8.1</v>
      </c>
      <c r="V57" s="12">
        <v>2</v>
      </c>
      <c r="W57" s="12">
        <v>6</v>
      </c>
      <c r="X57" s="12">
        <v>4.5</v>
      </c>
      <c r="Y57" s="12">
        <v>5.6</v>
      </c>
      <c r="Z57" s="12">
        <v>3.4</v>
      </c>
      <c r="AA57" s="12">
        <v>7.9</v>
      </c>
      <c r="AB57" s="12">
        <v>7.1</v>
      </c>
      <c r="AC57" s="12">
        <v>5.9</v>
      </c>
      <c r="AD57" s="12">
        <v>6.6</v>
      </c>
      <c r="AE57" s="12">
        <v>7.2</v>
      </c>
      <c r="AF57" s="12">
        <v>4.3</v>
      </c>
      <c r="AG57" s="12">
        <v>4.9000000000000004</v>
      </c>
      <c r="AH57" s="12"/>
      <c r="AI57" s="10">
        <v>55364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B4">
    <cfRule type="cellIs" dxfId="2567" priority="88" stopIfTrue="1" operator="greaterThan">
      <formula>300</formula>
    </cfRule>
    <cfRule type="cellIs" dxfId="2566" priority="89" stopIfTrue="1" operator="between">
      <formula>150</formula>
      <formula>250</formula>
    </cfRule>
    <cfRule type="cellIs" dxfId="2565" priority="90" stopIfTrue="1" operator="between">
      <formula>250</formula>
      <formula>300</formula>
    </cfRule>
  </conditionalFormatting>
  <conditionalFormatting sqref="C4">
    <cfRule type="cellIs" dxfId="2564" priority="85" stopIfTrue="1" operator="greaterThan">
      <formula>300</formula>
    </cfRule>
    <cfRule type="cellIs" dxfId="2563" priority="86" stopIfTrue="1" operator="between">
      <formula>150</formula>
      <formula>250</formula>
    </cfRule>
    <cfRule type="cellIs" dxfId="2562" priority="87" stopIfTrue="1" operator="between">
      <formula>250</formula>
      <formula>300</formula>
    </cfRule>
  </conditionalFormatting>
  <conditionalFormatting sqref="D4">
    <cfRule type="cellIs" dxfId="2561" priority="82" stopIfTrue="1" operator="greaterThan">
      <formula>300</formula>
    </cfRule>
    <cfRule type="cellIs" dxfId="2560" priority="83" stopIfTrue="1" operator="between">
      <formula>150</formula>
      <formula>250</formula>
    </cfRule>
    <cfRule type="cellIs" dxfId="2559" priority="84" stopIfTrue="1" operator="between">
      <formula>250</formula>
      <formula>300</formula>
    </cfRule>
  </conditionalFormatting>
  <conditionalFormatting sqref="E4">
    <cfRule type="cellIs" dxfId="2558" priority="79" stopIfTrue="1" operator="greaterThan">
      <formula>300</formula>
    </cfRule>
    <cfRule type="cellIs" dxfId="2557" priority="80" stopIfTrue="1" operator="between">
      <formula>150</formula>
      <formula>250</formula>
    </cfRule>
    <cfRule type="cellIs" dxfId="2556" priority="81" stopIfTrue="1" operator="between">
      <formula>250</formula>
      <formula>300</formula>
    </cfRule>
  </conditionalFormatting>
  <conditionalFormatting sqref="F4">
    <cfRule type="cellIs" dxfId="2555" priority="76" stopIfTrue="1" operator="greaterThan">
      <formula>300</formula>
    </cfRule>
    <cfRule type="cellIs" dxfId="2554" priority="77" stopIfTrue="1" operator="between">
      <formula>150</formula>
      <formula>250</formula>
    </cfRule>
    <cfRule type="cellIs" dxfId="2553" priority="78" stopIfTrue="1" operator="between">
      <formula>250</formula>
      <formula>300</formula>
    </cfRule>
  </conditionalFormatting>
  <conditionalFormatting sqref="G4">
    <cfRule type="cellIs" dxfId="2552" priority="73" stopIfTrue="1" operator="greaterThan">
      <formula>300</formula>
    </cfRule>
    <cfRule type="cellIs" dxfId="2551" priority="74" stopIfTrue="1" operator="between">
      <formula>150</formula>
      <formula>250</formula>
    </cfRule>
    <cfRule type="cellIs" dxfId="2550" priority="75" stopIfTrue="1" operator="between">
      <formula>250</formula>
      <formula>300</formula>
    </cfRule>
  </conditionalFormatting>
  <conditionalFormatting sqref="H4">
    <cfRule type="cellIs" dxfId="2549" priority="70" stopIfTrue="1" operator="greaterThan">
      <formula>300</formula>
    </cfRule>
    <cfRule type="cellIs" dxfId="2548" priority="71" stopIfTrue="1" operator="between">
      <formula>150</formula>
      <formula>250</formula>
    </cfRule>
    <cfRule type="cellIs" dxfId="2547" priority="72" stopIfTrue="1" operator="between">
      <formula>250</formula>
      <formula>300</formula>
    </cfRule>
  </conditionalFormatting>
  <conditionalFormatting sqref="I4">
    <cfRule type="cellIs" dxfId="2546" priority="67" stopIfTrue="1" operator="greaterThan">
      <formula>300</formula>
    </cfRule>
    <cfRule type="cellIs" dxfId="2545" priority="68" stopIfTrue="1" operator="between">
      <formula>150</formula>
      <formula>250</formula>
    </cfRule>
    <cfRule type="cellIs" dxfId="2544" priority="69" stopIfTrue="1" operator="between">
      <formula>250</formula>
      <formula>300</formula>
    </cfRule>
  </conditionalFormatting>
  <conditionalFormatting sqref="J4">
    <cfRule type="cellIs" dxfId="2543" priority="64" stopIfTrue="1" operator="greaterThan">
      <formula>300</formula>
    </cfRule>
    <cfRule type="cellIs" dxfId="2542" priority="65" stopIfTrue="1" operator="between">
      <formula>150</formula>
      <formula>250</formula>
    </cfRule>
    <cfRule type="cellIs" dxfId="2541" priority="66" stopIfTrue="1" operator="between">
      <formula>250</formula>
      <formula>300</formula>
    </cfRule>
  </conditionalFormatting>
  <conditionalFormatting sqref="K4">
    <cfRule type="cellIs" dxfId="2540" priority="61" stopIfTrue="1" operator="greaterThan">
      <formula>300</formula>
    </cfRule>
    <cfRule type="cellIs" dxfId="2539" priority="62" stopIfTrue="1" operator="between">
      <formula>150</formula>
      <formula>250</formula>
    </cfRule>
    <cfRule type="cellIs" dxfId="2538" priority="63" stopIfTrue="1" operator="between">
      <formula>250</formula>
      <formula>300</formula>
    </cfRule>
  </conditionalFormatting>
  <conditionalFormatting sqref="L4">
    <cfRule type="cellIs" dxfId="2537" priority="58" stopIfTrue="1" operator="greaterThan">
      <formula>300</formula>
    </cfRule>
    <cfRule type="cellIs" dxfId="2536" priority="59" stopIfTrue="1" operator="between">
      <formula>150</formula>
      <formula>250</formula>
    </cfRule>
    <cfRule type="cellIs" dxfId="2535" priority="60" stopIfTrue="1" operator="between">
      <formula>250</formula>
      <formula>300</formula>
    </cfRule>
  </conditionalFormatting>
  <conditionalFormatting sqref="M4">
    <cfRule type="cellIs" dxfId="2534" priority="55" stopIfTrue="1" operator="greaterThan">
      <formula>300</formula>
    </cfRule>
    <cfRule type="cellIs" dxfId="2533" priority="56" stopIfTrue="1" operator="between">
      <formula>150</formula>
      <formula>250</formula>
    </cfRule>
    <cfRule type="cellIs" dxfId="2532" priority="57" stopIfTrue="1" operator="between">
      <formula>250</formula>
      <formula>300</formula>
    </cfRule>
  </conditionalFormatting>
  <conditionalFormatting sqref="N4">
    <cfRule type="cellIs" dxfId="2531" priority="52" stopIfTrue="1" operator="greaterThan">
      <formula>300</formula>
    </cfRule>
    <cfRule type="cellIs" dxfId="2530" priority="53" stopIfTrue="1" operator="between">
      <formula>150</formula>
      <formula>250</formula>
    </cfRule>
    <cfRule type="cellIs" dxfId="2529" priority="54" stopIfTrue="1" operator="between">
      <formula>250</formula>
      <formula>300</formula>
    </cfRule>
  </conditionalFormatting>
  <conditionalFormatting sqref="O4">
    <cfRule type="cellIs" dxfId="2528" priority="49" stopIfTrue="1" operator="greaterThan">
      <formula>300</formula>
    </cfRule>
    <cfRule type="cellIs" dxfId="2527" priority="50" stopIfTrue="1" operator="between">
      <formula>150</formula>
      <formula>250</formula>
    </cfRule>
    <cfRule type="cellIs" dxfId="2526" priority="51" stopIfTrue="1" operator="between">
      <formula>250</formula>
      <formula>300</formula>
    </cfRule>
  </conditionalFormatting>
  <conditionalFormatting sqref="P4">
    <cfRule type="cellIs" dxfId="2525" priority="46" stopIfTrue="1" operator="greaterThan">
      <formula>300</formula>
    </cfRule>
    <cfRule type="cellIs" dxfId="2524" priority="47" stopIfTrue="1" operator="between">
      <formula>150</formula>
      <formula>250</formula>
    </cfRule>
    <cfRule type="cellIs" dxfId="2523" priority="48" stopIfTrue="1" operator="between">
      <formula>250</formula>
      <formula>300</formula>
    </cfRule>
  </conditionalFormatting>
  <conditionalFormatting sqref="Q4">
    <cfRule type="cellIs" dxfId="2522" priority="43" stopIfTrue="1" operator="greaterThan">
      <formula>300</formula>
    </cfRule>
    <cfRule type="cellIs" dxfId="2521" priority="44" stopIfTrue="1" operator="between">
      <formula>150</formula>
      <formula>250</formula>
    </cfRule>
    <cfRule type="cellIs" dxfId="2520" priority="45" stopIfTrue="1" operator="between">
      <formula>250</formula>
      <formula>300</formula>
    </cfRule>
  </conditionalFormatting>
  <conditionalFormatting sqref="R4">
    <cfRule type="cellIs" dxfId="2519" priority="40" stopIfTrue="1" operator="greaterThan">
      <formula>300</formula>
    </cfRule>
    <cfRule type="cellIs" dxfId="2518" priority="41" stopIfTrue="1" operator="between">
      <formula>150</formula>
      <formula>250</formula>
    </cfRule>
    <cfRule type="cellIs" dxfId="2517" priority="42" stopIfTrue="1" operator="between">
      <formula>250</formula>
      <formula>300</formula>
    </cfRule>
  </conditionalFormatting>
  <conditionalFormatting sqref="S4">
    <cfRule type="cellIs" dxfId="2516" priority="37" stopIfTrue="1" operator="greaterThan">
      <formula>300</formula>
    </cfRule>
    <cfRule type="cellIs" dxfId="2515" priority="38" stopIfTrue="1" operator="between">
      <formula>150</formula>
      <formula>250</formula>
    </cfRule>
    <cfRule type="cellIs" dxfId="2514" priority="39" stopIfTrue="1" operator="between">
      <formula>250</formula>
      <formula>300</formula>
    </cfRule>
  </conditionalFormatting>
  <conditionalFormatting sqref="T4">
    <cfRule type="cellIs" dxfId="2513" priority="34" stopIfTrue="1" operator="greaterThan">
      <formula>300</formula>
    </cfRule>
    <cfRule type="cellIs" dxfId="2512" priority="35" stopIfTrue="1" operator="between">
      <formula>150</formula>
      <formula>250</formula>
    </cfRule>
    <cfRule type="cellIs" dxfId="2511" priority="36" stopIfTrue="1" operator="between">
      <formula>250</formula>
      <formula>300</formula>
    </cfRule>
  </conditionalFormatting>
  <conditionalFormatting sqref="U4:W4">
    <cfRule type="cellIs" dxfId="2510" priority="31" stopIfTrue="1" operator="greaterThan">
      <formula>300</formula>
    </cfRule>
    <cfRule type="cellIs" dxfId="2509" priority="32" stopIfTrue="1" operator="between">
      <formula>150</formula>
      <formula>250</formula>
    </cfRule>
    <cfRule type="cellIs" dxfId="2508" priority="33" stopIfTrue="1" operator="between">
      <formula>250</formula>
      <formula>300</formula>
    </cfRule>
  </conditionalFormatting>
  <conditionalFormatting sqref="X4">
    <cfRule type="cellIs" dxfId="2507" priority="28" stopIfTrue="1" operator="greaterThan">
      <formula>300</formula>
    </cfRule>
    <cfRule type="cellIs" dxfId="2506" priority="29" stopIfTrue="1" operator="between">
      <formula>150</formula>
      <formula>250</formula>
    </cfRule>
    <cfRule type="cellIs" dxfId="2505" priority="30" stopIfTrue="1" operator="between">
      <formula>250</formula>
      <formula>300</formula>
    </cfRule>
  </conditionalFormatting>
  <conditionalFormatting sqref="Y4">
    <cfRule type="cellIs" dxfId="2504" priority="25" stopIfTrue="1" operator="greaterThan">
      <formula>300</formula>
    </cfRule>
    <cfRule type="cellIs" dxfId="2503" priority="26" stopIfTrue="1" operator="between">
      <formula>150</formula>
      <formula>250</formula>
    </cfRule>
    <cfRule type="cellIs" dxfId="2502" priority="27" stopIfTrue="1" operator="between">
      <formula>250</formula>
      <formula>300</formula>
    </cfRule>
  </conditionalFormatting>
  <conditionalFormatting sqref="Z4">
    <cfRule type="cellIs" dxfId="2501" priority="22" stopIfTrue="1" operator="greaterThan">
      <formula>300</formula>
    </cfRule>
    <cfRule type="cellIs" dxfId="2500" priority="23" stopIfTrue="1" operator="between">
      <formula>150</formula>
      <formula>250</formula>
    </cfRule>
    <cfRule type="cellIs" dxfId="2499" priority="24" stopIfTrue="1" operator="between">
      <formula>250</formula>
      <formula>300</formula>
    </cfRule>
  </conditionalFormatting>
  <conditionalFormatting sqref="AA4">
    <cfRule type="cellIs" dxfId="2498" priority="19" stopIfTrue="1" operator="greaterThan">
      <formula>300</formula>
    </cfRule>
    <cfRule type="cellIs" dxfId="2497" priority="20" stopIfTrue="1" operator="between">
      <formula>150</formula>
      <formula>250</formula>
    </cfRule>
    <cfRule type="cellIs" dxfId="2496" priority="21" stopIfTrue="1" operator="between">
      <formula>250</formula>
      <formula>300</formula>
    </cfRule>
  </conditionalFormatting>
  <conditionalFormatting sqref="AB4">
    <cfRule type="cellIs" dxfId="2495" priority="16" stopIfTrue="1" operator="greaterThan">
      <formula>300</formula>
    </cfRule>
    <cfRule type="cellIs" dxfId="2494" priority="17" stopIfTrue="1" operator="between">
      <formula>150</formula>
      <formula>250</formula>
    </cfRule>
    <cfRule type="cellIs" dxfId="2493" priority="18" stopIfTrue="1" operator="between">
      <formula>250</formula>
      <formula>300</formula>
    </cfRule>
  </conditionalFormatting>
  <conditionalFormatting sqref="AC4">
    <cfRule type="cellIs" dxfId="2492" priority="13" stopIfTrue="1" operator="greaterThan">
      <formula>300</formula>
    </cfRule>
    <cfRule type="cellIs" dxfId="2491" priority="14" stopIfTrue="1" operator="between">
      <formula>150</formula>
      <formula>250</formula>
    </cfRule>
    <cfRule type="cellIs" dxfId="2490" priority="15" stopIfTrue="1" operator="between">
      <formula>250</formula>
      <formula>300</formula>
    </cfRule>
  </conditionalFormatting>
  <conditionalFormatting sqref="AD4">
    <cfRule type="cellIs" dxfId="2489" priority="10" stopIfTrue="1" operator="greaterThan">
      <formula>300</formula>
    </cfRule>
    <cfRule type="cellIs" dxfId="2488" priority="11" stopIfTrue="1" operator="between">
      <formula>150</formula>
      <formula>250</formula>
    </cfRule>
    <cfRule type="cellIs" dxfId="2487" priority="12" stopIfTrue="1" operator="between">
      <formula>250</formula>
      <formula>300</formula>
    </cfRule>
  </conditionalFormatting>
  <conditionalFormatting sqref="AE4">
    <cfRule type="cellIs" dxfId="2486" priority="7" stopIfTrue="1" operator="greaterThan">
      <formula>300</formula>
    </cfRule>
    <cfRule type="cellIs" dxfId="2485" priority="8" stopIfTrue="1" operator="between">
      <formula>150</formula>
      <formula>250</formula>
    </cfRule>
    <cfRule type="cellIs" dxfId="2484" priority="9" stopIfTrue="1" operator="between">
      <formula>250</formula>
      <formula>300</formula>
    </cfRule>
  </conditionalFormatting>
  <conditionalFormatting sqref="AF4">
    <cfRule type="cellIs" dxfId="2483" priority="4" stopIfTrue="1" operator="greaterThan">
      <formula>300</formula>
    </cfRule>
    <cfRule type="cellIs" dxfId="2482" priority="5" stopIfTrue="1" operator="between">
      <formula>150</formula>
      <formula>250</formula>
    </cfRule>
    <cfRule type="cellIs" dxfId="2481" priority="6" stopIfTrue="1" operator="between">
      <formula>250</formula>
      <formula>300</formula>
    </cfRule>
  </conditionalFormatting>
  <conditionalFormatting sqref="AG4">
    <cfRule type="cellIs" dxfId="2480" priority="1" stopIfTrue="1" operator="greaterThan">
      <formula>300</formula>
    </cfRule>
    <cfRule type="cellIs" dxfId="2479" priority="2" stopIfTrue="1" operator="between">
      <formula>150</formula>
      <formula>250</formula>
    </cfRule>
    <cfRule type="cellIs" dxfId="247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11</v>
      </c>
      <c r="C3" s="12">
        <v>6.5</v>
      </c>
      <c r="D3" s="12">
        <v>6.3</v>
      </c>
      <c r="E3" s="12">
        <v>25</v>
      </c>
      <c r="F3" s="12">
        <v>28.1</v>
      </c>
      <c r="G3" s="12">
        <v>21.4</v>
      </c>
      <c r="H3" s="12">
        <v>21.8</v>
      </c>
      <c r="I3" s="12">
        <v>22.1</v>
      </c>
      <c r="J3" s="12">
        <v>26.1</v>
      </c>
      <c r="K3" s="12">
        <v>25.7</v>
      </c>
      <c r="L3" s="12">
        <v>28.9</v>
      </c>
      <c r="M3" s="12">
        <v>22.3</v>
      </c>
      <c r="N3" s="12">
        <v>23.8</v>
      </c>
      <c r="O3" s="12">
        <v>22.1</v>
      </c>
      <c r="P3" s="12">
        <v>25</v>
      </c>
      <c r="Q3" s="12">
        <v>24.3</v>
      </c>
      <c r="R3" s="12">
        <v>22.6</v>
      </c>
      <c r="S3" s="12">
        <v>17.3</v>
      </c>
      <c r="T3" s="12">
        <v>29.4</v>
      </c>
      <c r="U3" s="12">
        <v>29</v>
      </c>
      <c r="V3" s="12">
        <v>24.8</v>
      </c>
      <c r="W3" s="12">
        <v>24.4</v>
      </c>
      <c r="X3" s="12">
        <v>24.1</v>
      </c>
      <c r="Y3" s="12">
        <v>8</v>
      </c>
      <c r="Z3" s="12">
        <v>22.1</v>
      </c>
      <c r="AA3" s="12">
        <v>22.5</v>
      </c>
      <c r="AB3" s="12">
        <v>24.5</v>
      </c>
      <c r="AC3" s="12">
        <v>20.399999999999999</v>
      </c>
      <c r="AD3" s="12">
        <v>5.7</v>
      </c>
      <c r="AE3" s="12">
        <v>28.9</v>
      </c>
      <c r="AF3" s="12">
        <v>34.700000000000003</v>
      </c>
      <c r="AG3" s="12">
        <v>32.4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32.9</v>
      </c>
      <c r="C4" s="28">
        <f t="shared" ref="C4:D4" si="1">SUM(C54:C57)</f>
        <v>25.2</v>
      </c>
      <c r="D4" s="28">
        <f t="shared" si="1"/>
        <v>25.2</v>
      </c>
      <c r="E4" s="28">
        <f t="shared" ref="E4:F4" si="2">SUM(E54:E57)</f>
        <v>53.699999999999996</v>
      </c>
      <c r="F4" s="28">
        <f t="shared" si="2"/>
        <v>56.8</v>
      </c>
      <c r="G4" s="28">
        <f t="shared" ref="G4:H4" si="3">SUM(G54:G57)</f>
        <v>97.399999999999991</v>
      </c>
      <c r="H4" s="28">
        <f t="shared" si="3"/>
        <v>99.300000000000011</v>
      </c>
      <c r="I4" s="28">
        <f t="shared" ref="I4:J4" si="4">SUM(I54:I57)</f>
        <v>94</v>
      </c>
      <c r="J4" s="28">
        <f t="shared" si="4"/>
        <v>100.1</v>
      </c>
      <c r="K4" s="28">
        <f t="shared" ref="K4:L4" si="5">SUM(K54:K57)</f>
        <v>87.3</v>
      </c>
      <c r="L4" s="28">
        <f t="shared" si="5"/>
        <v>85.6</v>
      </c>
      <c r="M4" s="28">
        <f t="shared" ref="M4:N4" si="6">SUM(M54:M57)</f>
        <v>100.9</v>
      </c>
      <c r="N4" s="28">
        <f t="shared" si="6"/>
        <v>100.3</v>
      </c>
      <c r="O4" s="28">
        <f t="shared" ref="O4:P4" si="7">SUM(O54:O57)</f>
        <v>82.100000000000009</v>
      </c>
      <c r="P4" s="28">
        <f t="shared" si="7"/>
        <v>100.89999999999999</v>
      </c>
      <c r="Q4" s="28">
        <f t="shared" ref="Q4:R4" si="8">SUM(Q54:Q57)</f>
        <v>102.30000000000001</v>
      </c>
      <c r="R4" s="28">
        <f t="shared" si="8"/>
        <v>106</v>
      </c>
      <c r="S4" s="28">
        <f t="shared" ref="S4:T4" si="9">SUM(S54:S57)</f>
        <v>41.4</v>
      </c>
      <c r="T4" s="28">
        <f t="shared" si="9"/>
        <v>109.4</v>
      </c>
      <c r="U4" s="28">
        <f t="shared" ref="U4:V4" si="10">SUM(U54:U57)</f>
        <v>61.900000000000006</v>
      </c>
      <c r="V4" s="28">
        <f t="shared" si="10"/>
        <v>112.50000000000001</v>
      </c>
      <c r="W4" s="28">
        <f t="shared" ref="W4:X4" si="11">SUM(W54:W57)</f>
        <v>117.20000000000002</v>
      </c>
      <c r="X4" s="28">
        <f t="shared" si="11"/>
        <v>115.4</v>
      </c>
      <c r="Y4" s="28">
        <f t="shared" ref="Y4:Z4" si="12">SUM(Y54:Y57)</f>
        <v>30.299999999999997</v>
      </c>
      <c r="Z4" s="28">
        <f t="shared" si="12"/>
        <v>73.099999999999994</v>
      </c>
      <c r="AA4" s="28">
        <f t="shared" ref="AA4:AB4" si="13">SUM(AA54:AA57)</f>
        <v>102.10000000000001</v>
      </c>
      <c r="AB4" s="28">
        <f t="shared" si="13"/>
        <v>71.8</v>
      </c>
      <c r="AC4" s="28">
        <f t="shared" ref="AC4:AD4" si="14">SUM(AC54:AC57)</f>
        <v>65.5</v>
      </c>
      <c r="AD4" s="28">
        <f t="shared" si="14"/>
        <v>18.7</v>
      </c>
      <c r="AE4" s="28">
        <f t="shared" ref="AE4:AF4" si="15">SUM(AE54:AE57)</f>
        <v>44.4</v>
      </c>
      <c r="AF4" s="28">
        <f t="shared" si="15"/>
        <v>97.6</v>
      </c>
      <c r="AG4" s="28">
        <f t="shared" ref="AG4" si="16">SUM(AG54:AG57)</f>
        <v>131.4</v>
      </c>
      <c r="AI4" s="9">
        <f>SUM(C4:AG4)</f>
        <v>2509.8000000000002</v>
      </c>
      <c r="AJ4" s="14">
        <f>AVERAGE(C4:AG4)</f>
        <v>80.961290322580652</v>
      </c>
      <c r="AK4" s="15"/>
    </row>
    <row r="5" spans="1:40" x14ac:dyDescent="0.25">
      <c r="A5" s="11" t="s">
        <v>29</v>
      </c>
      <c r="B5" s="10">
        <f t="shared" ref="B5" si="17">$B53+B6</f>
        <v>385738</v>
      </c>
      <c r="C5" s="10">
        <f t="shared" ref="C5:D5" si="18">$B53+C6</f>
        <v>385764</v>
      </c>
      <c r="D5" s="10">
        <f t="shared" si="18"/>
        <v>385789</v>
      </c>
      <c r="E5" s="10">
        <f t="shared" ref="E5:F5" si="19">$B53+E6</f>
        <v>385843</v>
      </c>
      <c r="F5" s="10">
        <f t="shared" si="19"/>
        <v>385900</v>
      </c>
      <c r="G5" s="10">
        <f t="shared" ref="G5:H5" si="20">$B53+G6</f>
        <v>385998</v>
      </c>
      <c r="H5" s="10">
        <f t="shared" si="20"/>
        <v>386098</v>
      </c>
      <c r="I5" s="10">
        <f t="shared" ref="I5:J5" si="21">$B53+I6</f>
        <v>386192</v>
      </c>
      <c r="J5" s="10">
        <f t="shared" si="21"/>
        <v>386292</v>
      </c>
      <c r="K5" s="10">
        <f t="shared" ref="K5:L5" si="22">$B53+K6</f>
        <v>386380</v>
      </c>
      <c r="L5" s="10">
        <f t="shared" si="22"/>
        <v>386465</v>
      </c>
      <c r="M5" s="10">
        <f t="shared" ref="M5:N5" si="23">$B53+M6</f>
        <v>386566</v>
      </c>
      <c r="N5" s="10">
        <f t="shared" si="23"/>
        <v>386667</v>
      </c>
      <c r="O5" s="10">
        <f t="shared" ref="O5:P5" si="24">$B53+O6</f>
        <v>386749</v>
      </c>
      <c r="P5" s="10">
        <f t="shared" si="24"/>
        <v>386850</v>
      </c>
      <c r="Q5" s="10">
        <f t="shared" ref="Q5:R5" si="25">$B53+Q6</f>
        <v>386952</v>
      </c>
      <c r="R5" s="10">
        <f t="shared" si="25"/>
        <v>387059</v>
      </c>
      <c r="S5" s="10">
        <f t="shared" ref="S5:T5" si="26">$B53+S6</f>
        <v>387101</v>
      </c>
      <c r="T5" s="10">
        <f t="shared" si="26"/>
        <v>387210</v>
      </c>
      <c r="U5" s="10">
        <f t="shared" ref="U5:V5" si="27">$B53+U6</f>
        <v>387273</v>
      </c>
      <c r="V5" s="10">
        <f t="shared" si="27"/>
        <v>387385</v>
      </c>
      <c r="W5" s="10">
        <f t="shared" ref="W5:X5" si="28">$B53+W6</f>
        <v>387503</v>
      </c>
      <c r="X5" s="10">
        <f t="shared" si="28"/>
        <v>387618</v>
      </c>
      <c r="Y5" s="10">
        <f t="shared" ref="Y5:Z5" si="29">$B53+Y6</f>
        <v>387649</v>
      </c>
      <c r="Z5" s="10">
        <f t="shared" si="29"/>
        <v>387722</v>
      </c>
      <c r="AA5" s="10">
        <f t="shared" ref="AA5:AB5" si="30">$B53+AA6</f>
        <v>387824</v>
      </c>
      <c r="AB5" s="10">
        <f t="shared" si="30"/>
        <v>387896</v>
      </c>
      <c r="AC5" s="10">
        <f t="shared" ref="AC5:AD5" si="31">$B53+AC6</f>
        <v>387961</v>
      </c>
      <c r="AD5" s="10">
        <f t="shared" si="31"/>
        <v>387980</v>
      </c>
      <c r="AE5" s="10">
        <f t="shared" ref="AE5:AF5" si="32">$B53+AE6</f>
        <v>388024</v>
      </c>
      <c r="AF5" s="10">
        <f t="shared" si="32"/>
        <v>388123</v>
      </c>
      <c r="AG5" s="10">
        <f t="shared" ref="AG5" si="33">$B53+AG6</f>
        <v>388254</v>
      </c>
      <c r="AI5" s="10">
        <f>MAX(C5:AG5)-B5</f>
        <v>2516</v>
      </c>
    </row>
    <row r="6" spans="1:40" s="19" customFormat="1" x14ac:dyDescent="0.25">
      <c r="B6" s="24">
        <v>344063</v>
      </c>
      <c r="C6" s="24">
        <v>344089</v>
      </c>
      <c r="D6" s="24">
        <v>344114</v>
      </c>
      <c r="E6" s="24">
        <v>344168</v>
      </c>
      <c r="F6" s="24">
        <v>344225</v>
      </c>
      <c r="G6" s="24">
        <v>344323</v>
      </c>
      <c r="H6" s="24">
        <v>344423</v>
      </c>
      <c r="I6" s="24">
        <v>344517</v>
      </c>
      <c r="J6" s="24">
        <v>344617</v>
      </c>
      <c r="K6" s="24">
        <v>344705</v>
      </c>
      <c r="L6" s="24">
        <v>344790</v>
      </c>
      <c r="M6" s="24">
        <v>344891</v>
      </c>
      <c r="N6" s="24">
        <v>344992</v>
      </c>
      <c r="O6" s="24">
        <v>345074</v>
      </c>
      <c r="P6" s="24">
        <v>345175</v>
      </c>
      <c r="Q6" s="24">
        <v>345277</v>
      </c>
      <c r="R6" s="24">
        <v>345384</v>
      </c>
      <c r="S6" s="24">
        <v>345426</v>
      </c>
      <c r="T6" s="24">
        <v>345535</v>
      </c>
      <c r="U6" s="24">
        <v>345598</v>
      </c>
      <c r="V6" s="24">
        <v>345710</v>
      </c>
      <c r="W6" s="24">
        <v>345828</v>
      </c>
      <c r="X6" s="24">
        <v>345943</v>
      </c>
      <c r="Y6" s="24">
        <v>345974</v>
      </c>
      <c r="Z6" s="24">
        <v>346047</v>
      </c>
      <c r="AA6" s="24">
        <v>346149</v>
      </c>
      <c r="AB6" s="24">
        <v>346221</v>
      </c>
      <c r="AC6" s="24">
        <v>346286</v>
      </c>
      <c r="AD6" s="24">
        <v>346305</v>
      </c>
      <c r="AE6" s="24">
        <v>346349</v>
      </c>
      <c r="AF6" s="24">
        <v>346448</v>
      </c>
      <c r="AG6" s="24">
        <v>346579</v>
      </c>
      <c r="AI6" s="10"/>
      <c r="AJ6" s="20"/>
    </row>
    <row r="7" spans="1:40" x14ac:dyDescent="0.25">
      <c r="A7" s="11" t="s">
        <v>27</v>
      </c>
      <c r="B7" s="10">
        <v>330373.5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332628.5</v>
      </c>
      <c r="AI7" s="10">
        <f>MAX(C7:AG7)-B7</f>
        <v>2255</v>
      </c>
      <c r="AJ7" s="16"/>
    </row>
    <row r="8" spans="1:40" x14ac:dyDescent="0.25">
      <c r="A8" s="18" t="s">
        <v>37</v>
      </c>
      <c r="B8" s="10">
        <v>55364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55625</v>
      </c>
      <c r="AI8" s="10">
        <f>MAX(C8:AG8)-B8</f>
        <v>261</v>
      </c>
    </row>
    <row r="9" spans="1:40" x14ac:dyDescent="0.25">
      <c r="AI9" s="10">
        <f>SUM(AI7:AI8)</f>
        <v>2516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9.5</v>
      </c>
      <c r="C54" s="12">
        <v>7.3</v>
      </c>
      <c r="D54" s="12">
        <v>7.3</v>
      </c>
      <c r="E54" s="12">
        <v>16.2</v>
      </c>
      <c r="F54" s="12">
        <v>16.7</v>
      </c>
      <c r="G54" s="12">
        <v>30.8</v>
      </c>
      <c r="H54" s="12">
        <v>31.3</v>
      </c>
      <c r="I54" s="12">
        <v>30</v>
      </c>
      <c r="J54" s="12">
        <v>31.6</v>
      </c>
      <c r="K54" s="12">
        <v>27.1</v>
      </c>
      <c r="L54" s="12">
        <v>26.4</v>
      </c>
      <c r="M54" s="12">
        <v>31.7</v>
      </c>
      <c r="N54" s="12">
        <v>31.4</v>
      </c>
      <c r="O54" s="12">
        <v>25</v>
      </c>
      <c r="P54" s="12">
        <v>31.6</v>
      </c>
      <c r="Q54" s="12">
        <v>32.200000000000003</v>
      </c>
      <c r="R54" s="12">
        <v>33.4</v>
      </c>
      <c r="S54" s="12">
        <v>11.8</v>
      </c>
      <c r="T54" s="12">
        <v>34.1</v>
      </c>
      <c r="U54" s="12">
        <v>18.600000000000001</v>
      </c>
      <c r="V54" s="12">
        <v>35.200000000000003</v>
      </c>
      <c r="W54" s="12">
        <v>36.700000000000003</v>
      </c>
      <c r="X54" s="12">
        <v>36.1</v>
      </c>
      <c r="Y54" s="12">
        <v>8.8000000000000007</v>
      </c>
      <c r="Z54" s="12">
        <v>22.1</v>
      </c>
      <c r="AA54" s="12">
        <v>31</v>
      </c>
      <c r="AB54" s="12">
        <v>20.8</v>
      </c>
      <c r="AC54" s="12">
        <v>18.7</v>
      </c>
      <c r="AD54" s="12">
        <v>5.4</v>
      </c>
      <c r="AE54" s="12">
        <v>13.4</v>
      </c>
      <c r="AF54" s="12">
        <v>28.7</v>
      </c>
      <c r="AG54" s="12">
        <v>41.7</v>
      </c>
      <c r="AH54" s="12"/>
      <c r="AI54" s="10">
        <v>72488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9.4</v>
      </c>
      <c r="C55" s="12">
        <v>7.2</v>
      </c>
      <c r="D55" s="12">
        <v>7.2</v>
      </c>
      <c r="E55" s="12">
        <v>16.100000000000001</v>
      </c>
      <c r="F55" s="12">
        <v>16.600000000000001</v>
      </c>
      <c r="G55" s="12">
        <v>31.4</v>
      </c>
      <c r="H55" s="12">
        <v>32.1</v>
      </c>
      <c r="I55" s="12">
        <v>30.3</v>
      </c>
      <c r="J55" s="12">
        <v>31.8</v>
      </c>
      <c r="K55" s="12">
        <v>27.6</v>
      </c>
      <c r="L55" s="12">
        <v>26.5</v>
      </c>
      <c r="M55" s="12">
        <v>32.299999999999997</v>
      </c>
      <c r="N55" s="12">
        <v>32</v>
      </c>
      <c r="O55" s="12">
        <v>25.1</v>
      </c>
      <c r="P55" s="12">
        <v>31.9</v>
      </c>
      <c r="Q55" s="12">
        <v>32.799999999999997</v>
      </c>
      <c r="R55" s="12">
        <v>34.1</v>
      </c>
      <c r="S55" s="12">
        <v>11.7</v>
      </c>
      <c r="T55" s="12">
        <v>34.4</v>
      </c>
      <c r="U55" s="12">
        <v>18.8</v>
      </c>
      <c r="V55" s="12">
        <v>35.700000000000003</v>
      </c>
      <c r="W55" s="12">
        <v>37.1</v>
      </c>
      <c r="X55" s="12">
        <v>36.6</v>
      </c>
      <c r="Y55" s="12">
        <v>8.6</v>
      </c>
      <c r="Z55" s="12">
        <v>22</v>
      </c>
      <c r="AA55" s="12">
        <v>31.1</v>
      </c>
      <c r="AB55" s="12">
        <v>20.8</v>
      </c>
      <c r="AC55" s="12">
        <v>18.7</v>
      </c>
      <c r="AD55" s="12">
        <v>5.3</v>
      </c>
      <c r="AE55" s="12">
        <v>13.2</v>
      </c>
      <c r="AF55" s="12">
        <v>28.6</v>
      </c>
      <c r="AG55" s="12">
        <v>41.3</v>
      </c>
      <c r="AH55" s="12"/>
      <c r="AI55" s="10">
        <v>112288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9.1</v>
      </c>
      <c r="C56" s="12">
        <v>7</v>
      </c>
      <c r="D56" s="12">
        <v>7</v>
      </c>
      <c r="E56" s="12">
        <v>14.5</v>
      </c>
      <c r="F56" s="12">
        <v>16.100000000000001</v>
      </c>
      <c r="G56" s="12">
        <v>27.4</v>
      </c>
      <c r="H56" s="12">
        <v>28</v>
      </c>
      <c r="I56" s="12">
        <v>26.3</v>
      </c>
      <c r="J56" s="12">
        <v>28.1</v>
      </c>
      <c r="K56" s="12">
        <v>24.4</v>
      </c>
      <c r="L56" s="12">
        <v>24.2</v>
      </c>
      <c r="M56" s="12">
        <v>28.4</v>
      </c>
      <c r="N56" s="12">
        <v>28.4</v>
      </c>
      <c r="O56" s="12">
        <v>21.8</v>
      </c>
      <c r="P56" s="12">
        <v>28.6</v>
      </c>
      <c r="Q56" s="12">
        <v>28.4</v>
      </c>
      <c r="R56" s="12">
        <v>29.4</v>
      </c>
      <c r="S56" s="12">
        <v>11.5</v>
      </c>
      <c r="T56" s="12">
        <v>30.5</v>
      </c>
      <c r="U56" s="12">
        <v>17.5</v>
      </c>
      <c r="V56" s="12">
        <v>31.2</v>
      </c>
      <c r="W56" s="12">
        <v>32.700000000000003</v>
      </c>
      <c r="X56" s="12">
        <v>32</v>
      </c>
      <c r="Y56" s="12">
        <v>8.4</v>
      </c>
      <c r="Z56" s="12">
        <v>19.899999999999999</v>
      </c>
      <c r="AA56" s="12">
        <v>28.6</v>
      </c>
      <c r="AB56" s="12">
        <v>20.2</v>
      </c>
      <c r="AC56" s="12">
        <v>18.2</v>
      </c>
      <c r="AD56" s="12">
        <v>5.2</v>
      </c>
      <c r="AE56" s="12">
        <v>11.9</v>
      </c>
      <c r="AF56" s="12">
        <v>27.3</v>
      </c>
      <c r="AG56" s="12">
        <v>35.4</v>
      </c>
      <c r="AH56" s="12"/>
      <c r="AI56" s="10">
        <v>106177.5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4.9000000000000004</v>
      </c>
      <c r="C57" s="12">
        <v>3.7</v>
      </c>
      <c r="D57" s="12">
        <v>3.7</v>
      </c>
      <c r="E57" s="12">
        <v>6.9</v>
      </c>
      <c r="F57" s="12">
        <v>7.4</v>
      </c>
      <c r="G57" s="12">
        <v>7.8</v>
      </c>
      <c r="H57" s="12">
        <v>7.9</v>
      </c>
      <c r="I57" s="12">
        <v>7.4</v>
      </c>
      <c r="J57" s="12">
        <v>8.6</v>
      </c>
      <c r="K57" s="12">
        <v>8.1999999999999993</v>
      </c>
      <c r="L57" s="12">
        <v>8.5</v>
      </c>
      <c r="M57" s="12">
        <v>8.5</v>
      </c>
      <c r="N57" s="12">
        <v>8.5</v>
      </c>
      <c r="O57" s="12">
        <v>10.199999999999999</v>
      </c>
      <c r="P57" s="12">
        <v>8.8000000000000007</v>
      </c>
      <c r="Q57" s="12">
        <v>8.9</v>
      </c>
      <c r="R57" s="12">
        <v>9.1</v>
      </c>
      <c r="S57" s="12">
        <v>6.4</v>
      </c>
      <c r="T57" s="12">
        <v>10.4</v>
      </c>
      <c r="U57" s="12">
        <v>7</v>
      </c>
      <c r="V57" s="12">
        <v>10.4</v>
      </c>
      <c r="W57" s="12">
        <v>10.7</v>
      </c>
      <c r="X57" s="12">
        <v>10.7</v>
      </c>
      <c r="Y57" s="12">
        <v>4.5</v>
      </c>
      <c r="Z57" s="12">
        <v>9.1</v>
      </c>
      <c r="AA57" s="12">
        <v>11.4</v>
      </c>
      <c r="AB57" s="12">
        <v>10</v>
      </c>
      <c r="AC57" s="12">
        <v>9.9</v>
      </c>
      <c r="AD57" s="12">
        <v>2.8</v>
      </c>
      <c r="AE57" s="12">
        <v>5.9</v>
      </c>
      <c r="AF57" s="12">
        <v>13</v>
      </c>
      <c r="AG57" s="12">
        <v>13</v>
      </c>
      <c r="AH57" s="12"/>
      <c r="AI57" s="10">
        <v>55625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477" priority="181" stopIfTrue="1" operator="greaterThan">
      <formula>300</formula>
    </cfRule>
    <cfRule type="cellIs" dxfId="2476" priority="182" stopIfTrue="1" operator="between">
      <formula>150</formula>
      <formula>250</formula>
    </cfRule>
    <cfRule type="cellIs" dxfId="2475" priority="183" stopIfTrue="1" operator="between">
      <formula>250</formula>
      <formula>300</formula>
    </cfRule>
  </conditionalFormatting>
  <conditionalFormatting sqref="B4">
    <cfRule type="cellIs" dxfId="2474" priority="91" stopIfTrue="1" operator="greaterThan">
      <formula>300</formula>
    </cfRule>
    <cfRule type="cellIs" dxfId="2473" priority="92" stopIfTrue="1" operator="between">
      <formula>150</formula>
      <formula>250</formula>
    </cfRule>
    <cfRule type="cellIs" dxfId="2472" priority="93" stopIfTrue="1" operator="between">
      <formula>250</formula>
      <formula>300</formula>
    </cfRule>
  </conditionalFormatting>
  <conditionalFormatting sqref="D4">
    <cfRule type="cellIs" dxfId="2471" priority="88" stopIfTrue="1" operator="greaterThan">
      <formula>300</formula>
    </cfRule>
    <cfRule type="cellIs" dxfId="2470" priority="89" stopIfTrue="1" operator="between">
      <formula>150</formula>
      <formula>250</formula>
    </cfRule>
    <cfRule type="cellIs" dxfId="2469" priority="90" stopIfTrue="1" operator="between">
      <formula>250</formula>
      <formula>300</formula>
    </cfRule>
  </conditionalFormatting>
  <conditionalFormatting sqref="E4">
    <cfRule type="cellIs" dxfId="2468" priority="85" stopIfTrue="1" operator="greaterThan">
      <formula>300</formula>
    </cfRule>
    <cfRule type="cellIs" dxfId="2467" priority="86" stopIfTrue="1" operator="between">
      <formula>150</formula>
      <formula>250</formula>
    </cfRule>
    <cfRule type="cellIs" dxfId="2466" priority="87" stopIfTrue="1" operator="between">
      <formula>250</formula>
      <formula>300</formula>
    </cfRule>
  </conditionalFormatting>
  <conditionalFormatting sqref="F4">
    <cfRule type="cellIs" dxfId="2465" priority="82" stopIfTrue="1" operator="greaterThan">
      <formula>300</formula>
    </cfRule>
    <cfRule type="cellIs" dxfId="2464" priority="83" stopIfTrue="1" operator="between">
      <formula>150</formula>
      <formula>250</formula>
    </cfRule>
    <cfRule type="cellIs" dxfId="2463" priority="84" stopIfTrue="1" operator="between">
      <formula>250</formula>
      <formula>300</formula>
    </cfRule>
  </conditionalFormatting>
  <conditionalFormatting sqref="G4">
    <cfRule type="cellIs" dxfId="2462" priority="79" stopIfTrue="1" operator="greaterThan">
      <formula>300</formula>
    </cfRule>
    <cfRule type="cellIs" dxfId="2461" priority="80" stopIfTrue="1" operator="between">
      <formula>150</formula>
      <formula>250</formula>
    </cfRule>
    <cfRule type="cellIs" dxfId="2460" priority="81" stopIfTrue="1" operator="between">
      <formula>250</formula>
      <formula>300</formula>
    </cfRule>
  </conditionalFormatting>
  <conditionalFormatting sqref="H4">
    <cfRule type="cellIs" dxfId="2459" priority="76" stopIfTrue="1" operator="greaterThan">
      <formula>300</formula>
    </cfRule>
    <cfRule type="cellIs" dxfId="2458" priority="77" stopIfTrue="1" operator="between">
      <formula>150</formula>
      <formula>250</formula>
    </cfRule>
    <cfRule type="cellIs" dxfId="2457" priority="78" stopIfTrue="1" operator="between">
      <formula>250</formula>
      <formula>300</formula>
    </cfRule>
  </conditionalFormatting>
  <conditionalFormatting sqref="I4">
    <cfRule type="cellIs" dxfId="2456" priority="73" stopIfTrue="1" operator="greaterThan">
      <formula>300</formula>
    </cfRule>
    <cfRule type="cellIs" dxfId="2455" priority="74" stopIfTrue="1" operator="between">
      <formula>150</formula>
      <formula>250</formula>
    </cfRule>
    <cfRule type="cellIs" dxfId="2454" priority="75" stopIfTrue="1" operator="between">
      <formula>250</formula>
      <formula>300</formula>
    </cfRule>
  </conditionalFormatting>
  <conditionalFormatting sqref="J4">
    <cfRule type="cellIs" dxfId="2453" priority="70" stopIfTrue="1" operator="greaterThan">
      <formula>300</formula>
    </cfRule>
    <cfRule type="cellIs" dxfId="2452" priority="71" stopIfTrue="1" operator="between">
      <formula>150</formula>
      <formula>250</formula>
    </cfRule>
    <cfRule type="cellIs" dxfId="2451" priority="72" stopIfTrue="1" operator="between">
      <formula>250</formula>
      <formula>300</formula>
    </cfRule>
  </conditionalFormatting>
  <conditionalFormatting sqref="K4">
    <cfRule type="cellIs" dxfId="2450" priority="67" stopIfTrue="1" operator="greaterThan">
      <formula>300</formula>
    </cfRule>
    <cfRule type="cellIs" dxfId="2449" priority="68" stopIfTrue="1" operator="between">
      <formula>150</formula>
      <formula>250</formula>
    </cfRule>
    <cfRule type="cellIs" dxfId="2448" priority="69" stopIfTrue="1" operator="between">
      <formula>250</formula>
      <formula>300</formula>
    </cfRule>
  </conditionalFormatting>
  <conditionalFormatting sqref="L4">
    <cfRule type="cellIs" dxfId="2447" priority="64" stopIfTrue="1" operator="greaterThan">
      <formula>300</formula>
    </cfRule>
    <cfRule type="cellIs" dxfId="2446" priority="65" stopIfTrue="1" operator="between">
      <formula>150</formula>
      <formula>250</formula>
    </cfRule>
    <cfRule type="cellIs" dxfId="2445" priority="66" stopIfTrue="1" operator="between">
      <formula>250</formula>
      <formula>300</formula>
    </cfRule>
  </conditionalFormatting>
  <conditionalFormatting sqref="M4">
    <cfRule type="cellIs" dxfId="2444" priority="61" stopIfTrue="1" operator="greaterThan">
      <formula>300</formula>
    </cfRule>
    <cfRule type="cellIs" dxfId="2443" priority="62" stopIfTrue="1" operator="between">
      <formula>150</formula>
      <formula>250</formula>
    </cfRule>
    <cfRule type="cellIs" dxfId="2442" priority="63" stopIfTrue="1" operator="between">
      <formula>250</formula>
      <formula>300</formula>
    </cfRule>
  </conditionalFormatting>
  <conditionalFormatting sqref="N4">
    <cfRule type="cellIs" dxfId="2441" priority="58" stopIfTrue="1" operator="greaterThan">
      <formula>300</formula>
    </cfRule>
    <cfRule type="cellIs" dxfId="2440" priority="59" stopIfTrue="1" operator="between">
      <formula>150</formula>
      <formula>250</formula>
    </cfRule>
    <cfRule type="cellIs" dxfId="2439" priority="60" stopIfTrue="1" operator="between">
      <formula>250</formula>
      <formula>300</formula>
    </cfRule>
  </conditionalFormatting>
  <conditionalFormatting sqref="O4">
    <cfRule type="cellIs" dxfId="2438" priority="55" stopIfTrue="1" operator="greaterThan">
      <formula>300</formula>
    </cfRule>
    <cfRule type="cellIs" dxfId="2437" priority="56" stopIfTrue="1" operator="between">
      <formula>150</formula>
      <formula>250</formula>
    </cfRule>
    <cfRule type="cellIs" dxfId="2436" priority="57" stopIfTrue="1" operator="between">
      <formula>250</formula>
      <formula>300</formula>
    </cfRule>
  </conditionalFormatting>
  <conditionalFormatting sqref="P4">
    <cfRule type="cellIs" dxfId="2435" priority="52" stopIfTrue="1" operator="greaterThan">
      <formula>300</formula>
    </cfRule>
    <cfRule type="cellIs" dxfId="2434" priority="53" stopIfTrue="1" operator="between">
      <formula>150</formula>
      <formula>250</formula>
    </cfRule>
    <cfRule type="cellIs" dxfId="2433" priority="54" stopIfTrue="1" operator="between">
      <formula>250</formula>
      <formula>300</formula>
    </cfRule>
  </conditionalFormatting>
  <conditionalFormatting sqref="Q4">
    <cfRule type="cellIs" dxfId="2432" priority="49" stopIfTrue="1" operator="greaterThan">
      <formula>300</formula>
    </cfRule>
    <cfRule type="cellIs" dxfId="2431" priority="50" stopIfTrue="1" operator="between">
      <formula>150</formula>
      <formula>250</formula>
    </cfRule>
    <cfRule type="cellIs" dxfId="2430" priority="51" stopIfTrue="1" operator="between">
      <formula>250</formula>
      <formula>300</formula>
    </cfRule>
  </conditionalFormatting>
  <conditionalFormatting sqref="R4">
    <cfRule type="cellIs" dxfId="2429" priority="46" stopIfTrue="1" operator="greaterThan">
      <formula>300</formula>
    </cfRule>
    <cfRule type="cellIs" dxfId="2428" priority="47" stopIfTrue="1" operator="between">
      <formula>150</formula>
      <formula>250</formula>
    </cfRule>
    <cfRule type="cellIs" dxfId="2427" priority="48" stopIfTrue="1" operator="between">
      <formula>250</formula>
      <formula>300</formula>
    </cfRule>
  </conditionalFormatting>
  <conditionalFormatting sqref="S4">
    <cfRule type="cellIs" dxfId="2426" priority="43" stopIfTrue="1" operator="greaterThan">
      <formula>300</formula>
    </cfRule>
    <cfRule type="cellIs" dxfId="2425" priority="44" stopIfTrue="1" operator="between">
      <formula>150</formula>
      <formula>250</formula>
    </cfRule>
    <cfRule type="cellIs" dxfId="2424" priority="45" stopIfTrue="1" operator="between">
      <formula>250</formula>
      <formula>300</formula>
    </cfRule>
  </conditionalFormatting>
  <conditionalFormatting sqref="T4">
    <cfRule type="cellIs" dxfId="2423" priority="40" stopIfTrue="1" operator="greaterThan">
      <formula>300</formula>
    </cfRule>
    <cfRule type="cellIs" dxfId="2422" priority="41" stopIfTrue="1" operator="between">
      <formula>150</formula>
      <formula>250</formula>
    </cfRule>
    <cfRule type="cellIs" dxfId="2421" priority="42" stopIfTrue="1" operator="between">
      <formula>250</formula>
      <formula>300</formula>
    </cfRule>
  </conditionalFormatting>
  <conditionalFormatting sqref="U4">
    <cfRule type="cellIs" dxfId="2420" priority="37" stopIfTrue="1" operator="greaterThan">
      <formula>300</formula>
    </cfRule>
    <cfRule type="cellIs" dxfId="2419" priority="38" stopIfTrue="1" operator="between">
      <formula>150</formula>
      <formula>250</formula>
    </cfRule>
    <cfRule type="cellIs" dxfId="2418" priority="39" stopIfTrue="1" operator="between">
      <formula>250</formula>
      <formula>300</formula>
    </cfRule>
  </conditionalFormatting>
  <conditionalFormatting sqref="V4">
    <cfRule type="cellIs" dxfId="2417" priority="34" stopIfTrue="1" operator="greaterThan">
      <formula>300</formula>
    </cfRule>
    <cfRule type="cellIs" dxfId="2416" priority="35" stopIfTrue="1" operator="between">
      <formula>150</formula>
      <formula>250</formula>
    </cfRule>
    <cfRule type="cellIs" dxfId="2415" priority="36" stopIfTrue="1" operator="between">
      <formula>250</formula>
      <formula>300</formula>
    </cfRule>
  </conditionalFormatting>
  <conditionalFormatting sqref="W4">
    <cfRule type="cellIs" dxfId="2414" priority="31" stopIfTrue="1" operator="greaterThan">
      <formula>300</formula>
    </cfRule>
    <cfRule type="cellIs" dxfId="2413" priority="32" stopIfTrue="1" operator="between">
      <formula>150</formula>
      <formula>250</formula>
    </cfRule>
    <cfRule type="cellIs" dxfId="2412" priority="33" stopIfTrue="1" operator="between">
      <formula>250</formula>
      <formula>300</formula>
    </cfRule>
  </conditionalFormatting>
  <conditionalFormatting sqref="X4">
    <cfRule type="cellIs" dxfId="2411" priority="28" stopIfTrue="1" operator="greaterThan">
      <formula>300</formula>
    </cfRule>
    <cfRule type="cellIs" dxfId="2410" priority="29" stopIfTrue="1" operator="between">
      <formula>150</formula>
      <formula>250</formula>
    </cfRule>
    <cfRule type="cellIs" dxfId="2409" priority="30" stopIfTrue="1" operator="between">
      <formula>250</formula>
      <formula>300</formula>
    </cfRule>
  </conditionalFormatting>
  <conditionalFormatting sqref="Y4">
    <cfRule type="cellIs" dxfId="2408" priority="25" stopIfTrue="1" operator="greaterThan">
      <formula>300</formula>
    </cfRule>
    <cfRule type="cellIs" dxfId="2407" priority="26" stopIfTrue="1" operator="between">
      <formula>150</formula>
      <formula>250</formula>
    </cfRule>
    <cfRule type="cellIs" dxfId="2406" priority="27" stopIfTrue="1" operator="between">
      <formula>250</formula>
      <formula>300</formula>
    </cfRule>
  </conditionalFormatting>
  <conditionalFormatting sqref="Z4">
    <cfRule type="cellIs" dxfId="2405" priority="22" stopIfTrue="1" operator="greaterThan">
      <formula>300</formula>
    </cfRule>
    <cfRule type="cellIs" dxfId="2404" priority="23" stopIfTrue="1" operator="between">
      <formula>150</formula>
      <formula>250</formula>
    </cfRule>
    <cfRule type="cellIs" dxfId="2403" priority="24" stopIfTrue="1" operator="between">
      <formula>250</formula>
      <formula>300</formula>
    </cfRule>
  </conditionalFormatting>
  <conditionalFormatting sqref="AA4">
    <cfRule type="cellIs" dxfId="2402" priority="19" stopIfTrue="1" operator="greaterThan">
      <formula>300</formula>
    </cfRule>
    <cfRule type="cellIs" dxfId="2401" priority="20" stopIfTrue="1" operator="between">
      <formula>150</formula>
      <formula>250</formula>
    </cfRule>
    <cfRule type="cellIs" dxfId="2400" priority="21" stopIfTrue="1" operator="between">
      <formula>250</formula>
      <formula>300</formula>
    </cfRule>
  </conditionalFormatting>
  <conditionalFormatting sqref="AB4">
    <cfRule type="cellIs" dxfId="2399" priority="16" stopIfTrue="1" operator="greaterThan">
      <formula>300</formula>
    </cfRule>
    <cfRule type="cellIs" dxfId="2398" priority="17" stopIfTrue="1" operator="between">
      <formula>150</formula>
      <formula>250</formula>
    </cfRule>
    <cfRule type="cellIs" dxfId="2397" priority="18" stopIfTrue="1" operator="between">
      <formula>250</formula>
      <formula>300</formula>
    </cfRule>
  </conditionalFormatting>
  <conditionalFormatting sqref="AC4">
    <cfRule type="cellIs" dxfId="2396" priority="13" stopIfTrue="1" operator="greaterThan">
      <formula>300</formula>
    </cfRule>
    <cfRule type="cellIs" dxfId="2395" priority="14" stopIfTrue="1" operator="between">
      <formula>150</formula>
      <formula>250</formula>
    </cfRule>
    <cfRule type="cellIs" dxfId="2394" priority="15" stopIfTrue="1" operator="between">
      <formula>250</formula>
      <formula>300</formula>
    </cfRule>
  </conditionalFormatting>
  <conditionalFormatting sqref="AD4">
    <cfRule type="cellIs" dxfId="2393" priority="10" stopIfTrue="1" operator="greaterThan">
      <formula>300</formula>
    </cfRule>
    <cfRule type="cellIs" dxfId="2392" priority="11" stopIfTrue="1" operator="between">
      <formula>150</formula>
      <formula>250</formula>
    </cfRule>
    <cfRule type="cellIs" dxfId="2391" priority="12" stopIfTrue="1" operator="between">
      <formula>250</formula>
      <formula>300</formula>
    </cfRule>
  </conditionalFormatting>
  <conditionalFormatting sqref="AE4">
    <cfRule type="cellIs" dxfId="2390" priority="7" stopIfTrue="1" operator="greaterThan">
      <formula>300</formula>
    </cfRule>
    <cfRule type="cellIs" dxfId="2389" priority="8" stopIfTrue="1" operator="between">
      <formula>150</formula>
      <formula>250</formula>
    </cfRule>
    <cfRule type="cellIs" dxfId="2388" priority="9" stopIfTrue="1" operator="between">
      <formula>250</formula>
      <formula>300</formula>
    </cfRule>
  </conditionalFormatting>
  <conditionalFormatting sqref="AF4">
    <cfRule type="cellIs" dxfId="2387" priority="4" stopIfTrue="1" operator="greaterThan">
      <formula>300</formula>
    </cfRule>
    <cfRule type="cellIs" dxfId="2386" priority="5" stopIfTrue="1" operator="between">
      <formula>150</formula>
      <formula>250</formula>
    </cfRule>
    <cfRule type="cellIs" dxfId="2385" priority="6" stopIfTrue="1" operator="between">
      <formula>250</formula>
      <formula>300</formula>
    </cfRule>
  </conditionalFormatting>
  <conditionalFormatting sqref="AG4">
    <cfRule type="cellIs" dxfId="2384" priority="1" stopIfTrue="1" operator="greaterThan">
      <formula>300</formula>
    </cfRule>
    <cfRule type="cellIs" dxfId="2383" priority="2" stopIfTrue="1" operator="between">
      <formula>150</formula>
      <formula>250</formula>
    </cfRule>
    <cfRule type="cellIs" dxfId="238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32.4</v>
      </c>
      <c r="C3" s="12">
        <v>28</v>
      </c>
      <c r="D3" s="12">
        <v>11.4</v>
      </c>
      <c r="E3" s="12">
        <v>30</v>
      </c>
      <c r="F3" s="12">
        <v>39.799999999999997</v>
      </c>
      <c r="G3" s="12">
        <v>33</v>
      </c>
      <c r="H3" s="12">
        <v>30.2</v>
      </c>
      <c r="I3" s="12">
        <v>30</v>
      </c>
      <c r="J3" s="12">
        <v>31.7</v>
      </c>
      <c r="K3" s="12">
        <v>30.8</v>
      </c>
      <c r="L3" s="12">
        <v>40.4</v>
      </c>
      <c r="M3" s="12">
        <v>41.1</v>
      </c>
      <c r="N3" s="12">
        <v>44.6</v>
      </c>
      <c r="O3" s="12">
        <v>26.2</v>
      </c>
      <c r="P3" s="12">
        <v>47.3</v>
      </c>
      <c r="Q3" s="12">
        <v>34.700000000000003</v>
      </c>
      <c r="R3" s="12">
        <v>33.4</v>
      </c>
      <c r="S3" s="12">
        <v>15.1</v>
      </c>
      <c r="T3" s="12">
        <v>37.9</v>
      </c>
      <c r="U3" s="12">
        <v>46.9</v>
      </c>
      <c r="V3" s="12">
        <v>36.4</v>
      </c>
      <c r="W3" s="12">
        <v>38.200000000000003</v>
      </c>
      <c r="X3" s="12">
        <v>33.9</v>
      </c>
      <c r="Y3" s="12">
        <v>48.1</v>
      </c>
      <c r="Z3" s="12">
        <v>33.5</v>
      </c>
      <c r="AA3" s="12">
        <v>27.1</v>
      </c>
      <c r="AB3" s="12">
        <v>47</v>
      </c>
      <c r="AC3" s="12">
        <v>11.3</v>
      </c>
      <c r="AD3" s="12">
        <v>45.1</v>
      </c>
      <c r="AE3" s="12">
        <v>40.6</v>
      </c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131.4</v>
      </c>
      <c r="C4" s="28">
        <f t="shared" ref="C4:D4" si="1">SUM(C54:C57)</f>
        <v>62.599999999999994</v>
      </c>
      <c r="D4" s="28">
        <f t="shared" si="1"/>
        <v>29.799999999999997</v>
      </c>
      <c r="E4" s="28">
        <f t="shared" ref="E4:F4" si="2">SUM(E54:E57)</f>
        <v>47</v>
      </c>
      <c r="F4" s="28">
        <f t="shared" si="2"/>
        <v>57.199999999999996</v>
      </c>
      <c r="G4" s="28">
        <f t="shared" ref="G4:H4" si="3">SUM(G54:G57)</f>
        <v>133.1</v>
      </c>
      <c r="H4" s="28">
        <f t="shared" si="3"/>
        <v>152.1</v>
      </c>
      <c r="I4" s="28">
        <f t="shared" ref="I4:J4" si="4">SUM(I54:I57)</f>
        <v>157.9</v>
      </c>
      <c r="J4" s="28">
        <f t="shared" si="4"/>
        <v>144.70000000000002</v>
      </c>
      <c r="K4" s="28">
        <f t="shared" ref="K4:L4" si="5">SUM(K54:K57)</f>
        <v>126.30000000000001</v>
      </c>
      <c r="L4" s="28">
        <f t="shared" si="5"/>
        <v>89</v>
      </c>
      <c r="M4" s="28">
        <f t="shared" ref="M4:N4" si="6">SUM(M54:M57)</f>
        <v>71.5</v>
      </c>
      <c r="N4" s="28">
        <f t="shared" si="6"/>
        <v>136.69999999999999</v>
      </c>
      <c r="O4" s="28">
        <f t="shared" ref="O4:P4" si="7">SUM(O54:O57)</f>
        <v>79</v>
      </c>
      <c r="P4" s="28">
        <f t="shared" si="7"/>
        <v>138.79999999999998</v>
      </c>
      <c r="Q4" s="28">
        <f t="shared" ref="Q4:R4" si="8">SUM(Q54:Q57)</f>
        <v>173.4</v>
      </c>
      <c r="R4" s="28">
        <f t="shared" si="8"/>
        <v>118.99999999999999</v>
      </c>
      <c r="S4" s="28">
        <f t="shared" ref="S4:T4" si="9">SUM(S54:S57)</f>
        <v>57.9</v>
      </c>
      <c r="T4" s="28">
        <f t="shared" si="9"/>
        <v>188.8</v>
      </c>
      <c r="U4" s="28">
        <f t="shared" ref="U4:V4" si="10">SUM(U54:U57)</f>
        <v>97.399999999999991</v>
      </c>
      <c r="V4" s="28">
        <f t="shared" si="10"/>
        <v>187.00000000000003</v>
      </c>
      <c r="W4" s="28">
        <f t="shared" ref="W4:X4" si="11">SUM(W54:W57)</f>
        <v>177.7</v>
      </c>
      <c r="X4" s="28">
        <f t="shared" si="11"/>
        <v>191.29999999999998</v>
      </c>
      <c r="Y4" s="28">
        <f t="shared" ref="Y4:Z4" si="12">SUM(Y54:Y57)</f>
        <v>89.200000000000017</v>
      </c>
      <c r="Z4" s="28">
        <f t="shared" si="12"/>
        <v>195.5</v>
      </c>
      <c r="AA4" s="28">
        <f t="shared" ref="AA4:AB4" si="13">SUM(AA54:AA57)</f>
        <v>95.6</v>
      </c>
      <c r="AB4" s="28">
        <f t="shared" si="13"/>
        <v>90.899999999999991</v>
      </c>
      <c r="AC4" s="28">
        <f t="shared" ref="AC4:AD4" si="14">SUM(AC54:AC57)</f>
        <v>16.899999999999999</v>
      </c>
      <c r="AD4" s="28">
        <f t="shared" si="14"/>
        <v>175.4</v>
      </c>
      <c r="AE4" s="28">
        <f t="shared" ref="AE4" si="15">SUM(AE54:AE57)</f>
        <v>123.30000000000001</v>
      </c>
      <c r="AF4" s="28"/>
      <c r="AG4" s="28"/>
      <c r="AI4" s="9">
        <f>SUM(C4:AG4)</f>
        <v>3405.0000000000005</v>
      </c>
      <c r="AJ4" s="14">
        <f>AVERAGE(C4:AG4)</f>
        <v>117.41379310344828</v>
      </c>
      <c r="AK4" s="15"/>
    </row>
    <row r="5" spans="1:40" x14ac:dyDescent="0.25">
      <c r="A5" s="11" t="s">
        <v>29</v>
      </c>
      <c r="B5" s="10">
        <f t="shared" ref="B5" si="16">$B53+B6</f>
        <v>388254</v>
      </c>
      <c r="C5" s="10">
        <f t="shared" ref="C5:D5" si="17">$B53+C6</f>
        <v>388317</v>
      </c>
      <c r="D5" s="10">
        <f t="shared" si="17"/>
        <v>388347</v>
      </c>
      <c r="E5" s="10">
        <f t="shared" ref="E5:F5" si="18">$B53+E6</f>
        <v>388395</v>
      </c>
      <c r="F5" s="10">
        <f t="shared" si="18"/>
        <v>388451</v>
      </c>
      <c r="G5" s="10">
        <f t="shared" ref="G5:H5" si="19">$B53+G6</f>
        <v>388586</v>
      </c>
      <c r="H5" s="10">
        <f t="shared" si="19"/>
        <v>388737</v>
      </c>
      <c r="I5" s="10">
        <f t="shared" ref="I5:J5" si="20">$B53+I6</f>
        <v>388896</v>
      </c>
      <c r="J5" s="10">
        <f t="shared" si="20"/>
        <v>389041</v>
      </c>
      <c r="K5" s="10">
        <f t="shared" ref="K5:L5" si="21">$B53+K6</f>
        <v>389167</v>
      </c>
      <c r="L5" s="10">
        <f t="shared" si="21"/>
        <v>389256</v>
      </c>
      <c r="M5" s="10">
        <f t="shared" ref="M5:N5" si="22">$B53+M6</f>
        <v>389328</v>
      </c>
      <c r="N5" s="10">
        <f t="shared" si="22"/>
        <v>389465</v>
      </c>
      <c r="O5" s="10">
        <f t="shared" ref="O5:P5" si="23">$B53+O6</f>
        <v>389544</v>
      </c>
      <c r="P5" s="10">
        <f t="shared" si="23"/>
        <v>389683</v>
      </c>
      <c r="Q5" s="10">
        <f t="shared" ref="Q5:R5" si="24">$B53+Q6</f>
        <v>389856</v>
      </c>
      <c r="R5" s="10">
        <f t="shared" si="24"/>
        <v>389976</v>
      </c>
      <c r="S5" s="10">
        <f t="shared" ref="S5:T5" si="25">$B53+S6</f>
        <v>390034</v>
      </c>
      <c r="T5" s="10">
        <f t="shared" si="25"/>
        <v>390222</v>
      </c>
      <c r="U5" s="10">
        <f t="shared" ref="U5:V5" si="26">$B53+U6</f>
        <v>390320</v>
      </c>
      <c r="V5" s="10">
        <f t="shared" si="26"/>
        <v>390507</v>
      </c>
      <c r="W5" s="10">
        <f t="shared" ref="W5:X5" si="27">$B53+W6</f>
        <v>390685</v>
      </c>
      <c r="X5" s="10">
        <f t="shared" si="27"/>
        <v>390876</v>
      </c>
      <c r="Y5" s="10">
        <f t="shared" ref="Y5:Z5" si="28">$B53+Y6</f>
        <v>390966</v>
      </c>
      <c r="Z5" s="10">
        <f t="shared" si="28"/>
        <v>391161</v>
      </c>
      <c r="AA5" s="10">
        <f t="shared" ref="AA5:AB5" si="29">$B53+AA6</f>
        <v>391258</v>
      </c>
      <c r="AB5" s="10">
        <f t="shared" si="29"/>
        <v>391348</v>
      </c>
      <c r="AC5" s="10">
        <f t="shared" ref="AC5:AD5" si="30">$B53+AC6</f>
        <v>391366</v>
      </c>
      <c r="AD5" s="10">
        <f t="shared" si="30"/>
        <v>391541</v>
      </c>
      <c r="AE5" s="10">
        <f t="shared" ref="AE5" si="31">$B53+AE6</f>
        <v>391664</v>
      </c>
      <c r="AF5" s="10"/>
      <c r="AG5" s="10"/>
      <c r="AI5" s="10">
        <f>MAX(C5:AG5)-B5</f>
        <v>3410</v>
      </c>
    </row>
    <row r="6" spans="1:40" s="19" customFormat="1" x14ac:dyDescent="0.25">
      <c r="B6" s="24">
        <v>346579</v>
      </c>
      <c r="C6" s="24">
        <v>346642</v>
      </c>
      <c r="D6" s="24">
        <v>346672</v>
      </c>
      <c r="E6" s="24">
        <v>346720</v>
      </c>
      <c r="F6" s="24">
        <v>346776</v>
      </c>
      <c r="G6" s="24">
        <v>346911</v>
      </c>
      <c r="H6" s="24">
        <v>347062</v>
      </c>
      <c r="I6" s="24">
        <v>347221</v>
      </c>
      <c r="J6" s="24">
        <v>347366</v>
      </c>
      <c r="K6" s="24">
        <v>347492</v>
      </c>
      <c r="L6" s="24">
        <v>347581</v>
      </c>
      <c r="M6" s="24">
        <v>347653</v>
      </c>
      <c r="N6" s="24">
        <v>347790</v>
      </c>
      <c r="O6" s="24">
        <v>347869</v>
      </c>
      <c r="P6" s="24">
        <v>348008</v>
      </c>
      <c r="Q6" s="24">
        <v>348181</v>
      </c>
      <c r="R6" s="24">
        <v>348301</v>
      </c>
      <c r="S6" s="24">
        <v>348359</v>
      </c>
      <c r="T6" s="24">
        <v>348547</v>
      </c>
      <c r="U6" s="24">
        <v>348645</v>
      </c>
      <c r="V6" s="24">
        <v>348832</v>
      </c>
      <c r="W6" s="24">
        <v>349010</v>
      </c>
      <c r="X6" s="24">
        <v>349201</v>
      </c>
      <c r="Y6" s="24">
        <v>349291</v>
      </c>
      <c r="Z6" s="24">
        <v>349486</v>
      </c>
      <c r="AA6" s="24">
        <v>349583</v>
      </c>
      <c r="AB6" s="24">
        <v>349673</v>
      </c>
      <c r="AC6" s="24">
        <v>349691</v>
      </c>
      <c r="AD6" s="24">
        <v>349866</v>
      </c>
      <c r="AE6" s="24">
        <v>349989</v>
      </c>
      <c r="AF6" s="24"/>
      <c r="AG6" s="24"/>
      <c r="AI6" s="10"/>
      <c r="AJ6" s="20"/>
    </row>
    <row r="7" spans="1:40" x14ac:dyDescent="0.25">
      <c r="A7" s="11" t="s">
        <v>27</v>
      </c>
      <c r="B7" s="10">
        <v>332628.5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335579.5</v>
      </c>
      <c r="AI7" s="10">
        <f>MAX(C7:AG7)-B7</f>
        <v>2951</v>
      </c>
      <c r="AJ7" s="16"/>
    </row>
    <row r="8" spans="1:40" x14ac:dyDescent="0.25">
      <c r="A8" s="18" t="s">
        <v>37</v>
      </c>
      <c r="B8" s="10">
        <v>55625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56084</v>
      </c>
      <c r="AI8" s="10">
        <f>MAX(C8:AG8)-B8</f>
        <v>459</v>
      </c>
    </row>
    <row r="9" spans="1:40" x14ac:dyDescent="0.25">
      <c r="AI9" s="10">
        <f>SUM(AI7:AI8)</f>
        <v>3410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41.7</v>
      </c>
      <c r="C54" s="12">
        <v>18.399999999999999</v>
      </c>
      <c r="D54" s="12">
        <v>8.8000000000000007</v>
      </c>
      <c r="E54" s="12">
        <v>13.8</v>
      </c>
      <c r="F54" s="12">
        <v>16.399999999999999</v>
      </c>
      <c r="G54" s="12">
        <v>42.4</v>
      </c>
      <c r="H54" s="12">
        <v>47.6</v>
      </c>
      <c r="I54" s="12">
        <v>48.7</v>
      </c>
      <c r="J54" s="12">
        <v>44.6</v>
      </c>
      <c r="K54" s="12">
        <v>36.9</v>
      </c>
      <c r="L54" s="12">
        <v>26</v>
      </c>
      <c r="M54" s="12">
        <v>20.9</v>
      </c>
      <c r="N54" s="12">
        <v>42.2</v>
      </c>
      <c r="O54" s="12">
        <v>23</v>
      </c>
      <c r="P54" s="12">
        <v>41.4</v>
      </c>
      <c r="Q54" s="12">
        <v>52.8</v>
      </c>
      <c r="R54" s="12">
        <v>36.4</v>
      </c>
      <c r="S54" s="12">
        <v>16.8</v>
      </c>
      <c r="T54" s="12">
        <v>57.2</v>
      </c>
      <c r="U54" s="12">
        <v>28.6</v>
      </c>
      <c r="V54" s="12">
        <v>56.9</v>
      </c>
      <c r="W54" s="12">
        <v>54.2</v>
      </c>
      <c r="X54" s="12">
        <v>56.7</v>
      </c>
      <c r="Y54" s="12">
        <v>26.3</v>
      </c>
      <c r="Z54" s="12">
        <v>59.2</v>
      </c>
      <c r="AA54" s="12">
        <v>28</v>
      </c>
      <c r="AB54" s="12">
        <v>27.4</v>
      </c>
      <c r="AC54" s="12">
        <v>5.6</v>
      </c>
      <c r="AD54" s="12">
        <v>49.9</v>
      </c>
      <c r="AE54" s="12">
        <v>35.4</v>
      </c>
      <c r="AF54" s="12"/>
      <c r="AG54" s="12"/>
      <c r="AH54" s="12"/>
      <c r="AI54" s="10">
        <v>73511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41.3</v>
      </c>
      <c r="C55" s="12">
        <v>18.100000000000001</v>
      </c>
      <c r="D55" s="12">
        <v>8.6</v>
      </c>
      <c r="E55" s="12">
        <v>13.7</v>
      </c>
      <c r="F55" s="12">
        <v>16.2</v>
      </c>
      <c r="G55" s="12">
        <v>41.8</v>
      </c>
      <c r="H55" s="12">
        <v>47.3</v>
      </c>
      <c r="I55" s="12">
        <v>48.6</v>
      </c>
      <c r="J55" s="12">
        <v>44.2</v>
      </c>
      <c r="K55" s="12">
        <v>37</v>
      </c>
      <c r="L55" s="12">
        <v>25.8</v>
      </c>
      <c r="M55" s="12">
        <v>20.6</v>
      </c>
      <c r="N55" s="12">
        <v>41.8</v>
      </c>
      <c r="O55" s="12">
        <v>22.7</v>
      </c>
      <c r="P55" s="12">
        <v>41.2</v>
      </c>
      <c r="Q55" s="12">
        <v>52.5</v>
      </c>
      <c r="R55" s="12">
        <v>35.700000000000003</v>
      </c>
      <c r="S55" s="12">
        <v>16.5</v>
      </c>
      <c r="T55" s="12">
        <v>56.7</v>
      </c>
      <c r="U55" s="12">
        <v>28.2</v>
      </c>
      <c r="V55" s="12">
        <v>56.5</v>
      </c>
      <c r="W55" s="12">
        <v>53.9</v>
      </c>
      <c r="X55" s="12">
        <v>56.9</v>
      </c>
      <c r="Y55" s="12">
        <v>25.9</v>
      </c>
      <c r="Z55" s="12">
        <v>58.4</v>
      </c>
      <c r="AA55" s="12">
        <v>27.6</v>
      </c>
      <c r="AB55" s="12">
        <v>26.1</v>
      </c>
      <c r="AC55" s="12">
        <v>3.7</v>
      </c>
      <c r="AD55" s="12">
        <v>49.9</v>
      </c>
      <c r="AE55" s="12">
        <v>35.1</v>
      </c>
      <c r="AF55" s="12"/>
      <c r="AG55" s="12"/>
      <c r="AH55" s="12"/>
      <c r="AI55" s="10">
        <v>113301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35.4</v>
      </c>
      <c r="C56" s="12">
        <v>16.899999999999999</v>
      </c>
      <c r="D56" s="12">
        <v>8.3000000000000007</v>
      </c>
      <c r="E56" s="12">
        <v>13.1</v>
      </c>
      <c r="F56" s="12">
        <v>15.6</v>
      </c>
      <c r="G56" s="12">
        <v>35.5</v>
      </c>
      <c r="H56" s="12">
        <v>40.6</v>
      </c>
      <c r="I56" s="12">
        <v>42</v>
      </c>
      <c r="J56" s="12">
        <v>38</v>
      </c>
      <c r="K56" s="12">
        <v>35</v>
      </c>
      <c r="L56" s="12">
        <v>24.2</v>
      </c>
      <c r="M56" s="12">
        <v>19.899999999999999</v>
      </c>
      <c r="N56" s="12">
        <v>36.1</v>
      </c>
      <c r="O56" s="12">
        <v>21.8</v>
      </c>
      <c r="P56" s="12">
        <v>37.799999999999997</v>
      </c>
      <c r="Q56" s="12">
        <v>45.6</v>
      </c>
      <c r="R56" s="12">
        <v>31.3</v>
      </c>
      <c r="S56" s="12">
        <v>16.100000000000001</v>
      </c>
      <c r="T56" s="12">
        <v>49.2</v>
      </c>
      <c r="U56" s="12">
        <v>27.3</v>
      </c>
      <c r="V56" s="12">
        <v>48.7</v>
      </c>
      <c r="W56" s="12">
        <v>47.4</v>
      </c>
      <c r="X56" s="12">
        <v>50.6</v>
      </c>
      <c r="Y56" s="12">
        <v>24.6</v>
      </c>
      <c r="Z56" s="12">
        <v>50.5</v>
      </c>
      <c r="AA56" s="12">
        <v>26.2</v>
      </c>
      <c r="AB56" s="12">
        <v>25.1</v>
      </c>
      <c r="AC56" s="12">
        <v>5.2</v>
      </c>
      <c r="AD56" s="12">
        <v>47.7</v>
      </c>
      <c r="AE56" s="12">
        <v>33.700000000000003</v>
      </c>
      <c r="AF56" s="12"/>
      <c r="AG56" s="12"/>
      <c r="AH56" s="12"/>
      <c r="AI56" s="10">
        <v>107092.5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13</v>
      </c>
      <c r="C57" s="12">
        <v>9.1999999999999993</v>
      </c>
      <c r="D57" s="12">
        <v>4.0999999999999996</v>
      </c>
      <c r="E57" s="12">
        <v>6.4</v>
      </c>
      <c r="F57" s="12">
        <v>9</v>
      </c>
      <c r="G57" s="12">
        <v>13.4</v>
      </c>
      <c r="H57" s="12">
        <v>16.600000000000001</v>
      </c>
      <c r="I57" s="12">
        <v>18.600000000000001</v>
      </c>
      <c r="J57" s="12">
        <v>17.899999999999999</v>
      </c>
      <c r="K57" s="12">
        <v>17.399999999999999</v>
      </c>
      <c r="L57" s="12">
        <v>13</v>
      </c>
      <c r="M57" s="12">
        <v>10.1</v>
      </c>
      <c r="N57" s="12">
        <v>16.600000000000001</v>
      </c>
      <c r="O57" s="12">
        <v>11.5</v>
      </c>
      <c r="P57" s="12">
        <v>18.399999999999999</v>
      </c>
      <c r="Q57" s="12">
        <v>22.5</v>
      </c>
      <c r="R57" s="12">
        <v>15.6</v>
      </c>
      <c r="S57" s="12">
        <v>8.5</v>
      </c>
      <c r="T57" s="12">
        <v>25.7</v>
      </c>
      <c r="U57" s="12">
        <v>13.3</v>
      </c>
      <c r="V57" s="12">
        <v>24.9</v>
      </c>
      <c r="W57" s="12">
        <v>22.2</v>
      </c>
      <c r="X57" s="12">
        <v>27.1</v>
      </c>
      <c r="Y57" s="12">
        <v>12.4</v>
      </c>
      <c r="Z57" s="12">
        <v>27.4</v>
      </c>
      <c r="AA57" s="12">
        <v>13.8</v>
      </c>
      <c r="AB57" s="12">
        <v>12.3</v>
      </c>
      <c r="AC57" s="12">
        <v>2.4</v>
      </c>
      <c r="AD57" s="12">
        <v>27.9</v>
      </c>
      <c r="AE57" s="12">
        <v>19.100000000000001</v>
      </c>
      <c r="AF57" s="12"/>
      <c r="AG57" s="12"/>
      <c r="AH57" s="12"/>
      <c r="AI57" s="10">
        <v>56084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381" priority="181" stopIfTrue="1" operator="greaterThan">
      <formula>300</formula>
    </cfRule>
    <cfRule type="cellIs" dxfId="2380" priority="182" stopIfTrue="1" operator="between">
      <formula>150</formula>
      <formula>250</formula>
    </cfRule>
    <cfRule type="cellIs" dxfId="2379" priority="183" stopIfTrue="1" operator="between">
      <formula>250</formula>
      <formula>300</formula>
    </cfRule>
  </conditionalFormatting>
  <conditionalFormatting sqref="AF4">
    <cfRule type="cellIs" dxfId="2378" priority="91" stopIfTrue="1" operator="greaterThan">
      <formula>300</formula>
    </cfRule>
    <cfRule type="cellIs" dxfId="2377" priority="92" stopIfTrue="1" operator="between">
      <formula>150</formula>
      <formula>250</formula>
    </cfRule>
    <cfRule type="cellIs" dxfId="2376" priority="93" stopIfTrue="1" operator="between">
      <formula>250</formula>
      <formula>300</formula>
    </cfRule>
  </conditionalFormatting>
  <conditionalFormatting sqref="AG4">
    <cfRule type="cellIs" dxfId="2375" priority="88" stopIfTrue="1" operator="greaterThan">
      <formula>300</formula>
    </cfRule>
    <cfRule type="cellIs" dxfId="2374" priority="89" stopIfTrue="1" operator="between">
      <formula>150</formula>
      <formula>250</formula>
    </cfRule>
    <cfRule type="cellIs" dxfId="2373" priority="90" stopIfTrue="1" operator="between">
      <formula>250</formula>
      <formula>300</formula>
    </cfRule>
  </conditionalFormatting>
  <conditionalFormatting sqref="B4">
    <cfRule type="cellIs" dxfId="2372" priority="85" stopIfTrue="1" operator="greaterThan">
      <formula>300</formula>
    </cfRule>
    <cfRule type="cellIs" dxfId="2371" priority="86" stopIfTrue="1" operator="between">
      <formula>150</formula>
      <formula>250</formula>
    </cfRule>
    <cfRule type="cellIs" dxfId="2370" priority="87" stopIfTrue="1" operator="between">
      <formula>250</formula>
      <formula>300</formula>
    </cfRule>
  </conditionalFormatting>
  <conditionalFormatting sqref="D4">
    <cfRule type="cellIs" dxfId="2369" priority="82" stopIfTrue="1" operator="greaterThan">
      <formula>300</formula>
    </cfRule>
    <cfRule type="cellIs" dxfId="2368" priority="83" stopIfTrue="1" operator="between">
      <formula>150</formula>
      <formula>250</formula>
    </cfRule>
    <cfRule type="cellIs" dxfId="2367" priority="84" stopIfTrue="1" operator="between">
      <formula>250</formula>
      <formula>300</formula>
    </cfRule>
  </conditionalFormatting>
  <conditionalFormatting sqref="E4">
    <cfRule type="cellIs" dxfId="2366" priority="79" stopIfTrue="1" operator="greaterThan">
      <formula>300</formula>
    </cfRule>
    <cfRule type="cellIs" dxfId="2365" priority="80" stopIfTrue="1" operator="between">
      <formula>150</formula>
      <formula>250</formula>
    </cfRule>
    <cfRule type="cellIs" dxfId="2364" priority="81" stopIfTrue="1" operator="between">
      <formula>250</formula>
      <formula>300</formula>
    </cfRule>
  </conditionalFormatting>
  <conditionalFormatting sqref="F4">
    <cfRule type="cellIs" dxfId="2363" priority="76" stopIfTrue="1" operator="greaterThan">
      <formula>300</formula>
    </cfRule>
    <cfRule type="cellIs" dxfId="2362" priority="77" stopIfTrue="1" operator="between">
      <formula>150</formula>
      <formula>250</formula>
    </cfRule>
    <cfRule type="cellIs" dxfId="2361" priority="78" stopIfTrue="1" operator="between">
      <formula>250</formula>
      <formula>300</formula>
    </cfRule>
  </conditionalFormatting>
  <conditionalFormatting sqref="G4">
    <cfRule type="cellIs" dxfId="2360" priority="73" stopIfTrue="1" operator="greaterThan">
      <formula>300</formula>
    </cfRule>
    <cfRule type="cellIs" dxfId="2359" priority="74" stopIfTrue="1" operator="between">
      <formula>150</formula>
      <formula>250</formula>
    </cfRule>
    <cfRule type="cellIs" dxfId="2358" priority="75" stopIfTrue="1" operator="between">
      <formula>250</formula>
      <formula>300</formula>
    </cfRule>
  </conditionalFormatting>
  <conditionalFormatting sqref="H4">
    <cfRule type="cellIs" dxfId="2357" priority="70" stopIfTrue="1" operator="greaterThan">
      <formula>300</formula>
    </cfRule>
    <cfRule type="cellIs" dxfId="2356" priority="71" stopIfTrue="1" operator="between">
      <formula>150</formula>
      <formula>250</formula>
    </cfRule>
    <cfRule type="cellIs" dxfId="2355" priority="72" stopIfTrue="1" operator="between">
      <formula>250</formula>
      <formula>300</formula>
    </cfRule>
  </conditionalFormatting>
  <conditionalFormatting sqref="I4">
    <cfRule type="cellIs" dxfId="2354" priority="67" stopIfTrue="1" operator="greaterThan">
      <formula>300</formula>
    </cfRule>
    <cfRule type="cellIs" dxfId="2353" priority="68" stopIfTrue="1" operator="between">
      <formula>150</formula>
      <formula>250</formula>
    </cfRule>
    <cfRule type="cellIs" dxfId="2352" priority="69" stopIfTrue="1" operator="between">
      <formula>250</formula>
      <formula>300</formula>
    </cfRule>
  </conditionalFormatting>
  <conditionalFormatting sqref="J4">
    <cfRule type="cellIs" dxfId="2351" priority="64" stopIfTrue="1" operator="greaterThan">
      <formula>300</formula>
    </cfRule>
    <cfRule type="cellIs" dxfId="2350" priority="65" stopIfTrue="1" operator="between">
      <formula>150</formula>
      <formula>250</formula>
    </cfRule>
    <cfRule type="cellIs" dxfId="2349" priority="66" stopIfTrue="1" operator="between">
      <formula>250</formula>
      <formula>300</formula>
    </cfRule>
  </conditionalFormatting>
  <conditionalFormatting sqref="K4">
    <cfRule type="cellIs" dxfId="2348" priority="61" stopIfTrue="1" operator="greaterThan">
      <formula>300</formula>
    </cfRule>
    <cfRule type="cellIs" dxfId="2347" priority="62" stopIfTrue="1" operator="between">
      <formula>150</formula>
      <formula>250</formula>
    </cfRule>
    <cfRule type="cellIs" dxfId="2346" priority="63" stopIfTrue="1" operator="between">
      <formula>250</formula>
      <formula>300</formula>
    </cfRule>
  </conditionalFormatting>
  <conditionalFormatting sqref="L4">
    <cfRule type="cellIs" dxfId="2345" priority="58" stopIfTrue="1" operator="greaterThan">
      <formula>300</formula>
    </cfRule>
    <cfRule type="cellIs" dxfId="2344" priority="59" stopIfTrue="1" operator="between">
      <formula>150</formula>
      <formula>250</formula>
    </cfRule>
    <cfRule type="cellIs" dxfId="2343" priority="60" stopIfTrue="1" operator="between">
      <formula>250</formula>
      <formula>300</formula>
    </cfRule>
  </conditionalFormatting>
  <conditionalFormatting sqref="M4">
    <cfRule type="cellIs" dxfId="2342" priority="55" stopIfTrue="1" operator="greaterThan">
      <formula>300</formula>
    </cfRule>
    <cfRule type="cellIs" dxfId="2341" priority="56" stopIfTrue="1" operator="between">
      <formula>150</formula>
      <formula>250</formula>
    </cfRule>
    <cfRule type="cellIs" dxfId="2340" priority="57" stopIfTrue="1" operator="between">
      <formula>250</formula>
      <formula>300</formula>
    </cfRule>
  </conditionalFormatting>
  <conditionalFormatting sqref="N4">
    <cfRule type="cellIs" dxfId="2339" priority="52" stopIfTrue="1" operator="greaterThan">
      <formula>300</formula>
    </cfRule>
    <cfRule type="cellIs" dxfId="2338" priority="53" stopIfTrue="1" operator="between">
      <formula>150</formula>
      <formula>250</formula>
    </cfRule>
    <cfRule type="cellIs" dxfId="2337" priority="54" stopIfTrue="1" operator="between">
      <formula>250</formula>
      <formula>300</formula>
    </cfRule>
  </conditionalFormatting>
  <conditionalFormatting sqref="O4">
    <cfRule type="cellIs" dxfId="2336" priority="49" stopIfTrue="1" operator="greaterThan">
      <formula>300</formula>
    </cfRule>
    <cfRule type="cellIs" dxfId="2335" priority="50" stopIfTrue="1" operator="between">
      <formula>150</formula>
      <formula>250</formula>
    </cfRule>
    <cfRule type="cellIs" dxfId="2334" priority="51" stopIfTrue="1" operator="between">
      <formula>250</formula>
      <formula>300</formula>
    </cfRule>
  </conditionalFormatting>
  <conditionalFormatting sqref="P4">
    <cfRule type="cellIs" dxfId="2333" priority="46" stopIfTrue="1" operator="greaterThan">
      <formula>300</formula>
    </cfRule>
    <cfRule type="cellIs" dxfId="2332" priority="47" stopIfTrue="1" operator="between">
      <formula>150</formula>
      <formula>250</formula>
    </cfRule>
    <cfRule type="cellIs" dxfId="2331" priority="48" stopIfTrue="1" operator="between">
      <formula>250</formula>
      <formula>300</formula>
    </cfRule>
  </conditionalFormatting>
  <conditionalFormatting sqref="Q4">
    <cfRule type="cellIs" dxfId="2330" priority="43" stopIfTrue="1" operator="greaterThan">
      <formula>300</formula>
    </cfRule>
    <cfRule type="cellIs" dxfId="2329" priority="44" stopIfTrue="1" operator="between">
      <formula>150</formula>
      <formula>250</formula>
    </cfRule>
    <cfRule type="cellIs" dxfId="2328" priority="45" stopIfTrue="1" operator="between">
      <formula>250</formula>
      <formula>300</formula>
    </cfRule>
  </conditionalFormatting>
  <conditionalFormatting sqref="R4">
    <cfRule type="cellIs" dxfId="2327" priority="40" stopIfTrue="1" operator="greaterThan">
      <formula>300</formula>
    </cfRule>
    <cfRule type="cellIs" dxfId="2326" priority="41" stopIfTrue="1" operator="between">
      <formula>150</formula>
      <formula>250</formula>
    </cfRule>
    <cfRule type="cellIs" dxfId="2325" priority="42" stopIfTrue="1" operator="between">
      <formula>250</formula>
      <formula>300</formula>
    </cfRule>
  </conditionalFormatting>
  <conditionalFormatting sqref="S4">
    <cfRule type="cellIs" dxfId="2324" priority="37" stopIfTrue="1" operator="greaterThan">
      <formula>300</formula>
    </cfRule>
    <cfRule type="cellIs" dxfId="2323" priority="38" stopIfTrue="1" operator="between">
      <formula>150</formula>
      <formula>250</formula>
    </cfRule>
    <cfRule type="cellIs" dxfId="2322" priority="39" stopIfTrue="1" operator="between">
      <formula>250</formula>
      <formula>300</formula>
    </cfRule>
  </conditionalFormatting>
  <conditionalFormatting sqref="T4">
    <cfRule type="cellIs" dxfId="2321" priority="34" stopIfTrue="1" operator="greaterThan">
      <formula>300</formula>
    </cfRule>
    <cfRule type="cellIs" dxfId="2320" priority="35" stopIfTrue="1" operator="between">
      <formula>150</formula>
      <formula>250</formula>
    </cfRule>
    <cfRule type="cellIs" dxfId="2319" priority="36" stopIfTrue="1" operator="between">
      <formula>250</formula>
      <formula>300</formula>
    </cfRule>
  </conditionalFormatting>
  <conditionalFormatting sqref="U4">
    <cfRule type="cellIs" dxfId="2318" priority="31" stopIfTrue="1" operator="greaterThan">
      <formula>300</formula>
    </cfRule>
    <cfRule type="cellIs" dxfId="2317" priority="32" stopIfTrue="1" operator="between">
      <formula>150</formula>
      <formula>250</formula>
    </cfRule>
    <cfRule type="cellIs" dxfId="2316" priority="33" stopIfTrue="1" operator="between">
      <formula>250</formula>
      <formula>300</formula>
    </cfRule>
  </conditionalFormatting>
  <conditionalFormatting sqref="V4">
    <cfRule type="cellIs" dxfId="2315" priority="28" stopIfTrue="1" operator="greaterThan">
      <formula>300</formula>
    </cfRule>
    <cfRule type="cellIs" dxfId="2314" priority="29" stopIfTrue="1" operator="between">
      <formula>150</formula>
      <formula>250</formula>
    </cfRule>
    <cfRule type="cellIs" dxfId="2313" priority="30" stopIfTrue="1" operator="between">
      <formula>250</formula>
      <formula>300</formula>
    </cfRule>
  </conditionalFormatting>
  <conditionalFormatting sqref="W4">
    <cfRule type="cellIs" dxfId="2312" priority="25" stopIfTrue="1" operator="greaterThan">
      <formula>300</formula>
    </cfRule>
    <cfRule type="cellIs" dxfId="2311" priority="26" stopIfTrue="1" operator="between">
      <formula>150</formula>
      <formula>250</formula>
    </cfRule>
    <cfRule type="cellIs" dxfId="2310" priority="27" stopIfTrue="1" operator="between">
      <formula>250</formula>
      <formula>300</formula>
    </cfRule>
  </conditionalFormatting>
  <conditionalFormatting sqref="X4">
    <cfRule type="cellIs" dxfId="2309" priority="22" stopIfTrue="1" operator="greaterThan">
      <formula>300</formula>
    </cfRule>
    <cfRule type="cellIs" dxfId="2308" priority="23" stopIfTrue="1" operator="between">
      <formula>150</formula>
      <formula>250</formula>
    </cfRule>
    <cfRule type="cellIs" dxfId="2307" priority="24" stopIfTrue="1" operator="between">
      <formula>250</formula>
      <formula>300</formula>
    </cfRule>
  </conditionalFormatting>
  <conditionalFormatting sqref="Y4">
    <cfRule type="cellIs" dxfId="2306" priority="19" stopIfTrue="1" operator="greaterThan">
      <formula>300</formula>
    </cfRule>
    <cfRule type="cellIs" dxfId="2305" priority="20" stopIfTrue="1" operator="between">
      <formula>150</formula>
      <formula>250</formula>
    </cfRule>
    <cfRule type="cellIs" dxfId="2304" priority="21" stopIfTrue="1" operator="between">
      <formula>250</formula>
      <formula>300</formula>
    </cfRule>
  </conditionalFormatting>
  <conditionalFormatting sqref="Z4">
    <cfRule type="cellIs" dxfId="2303" priority="16" stopIfTrue="1" operator="greaterThan">
      <formula>300</formula>
    </cfRule>
    <cfRule type="cellIs" dxfId="2302" priority="17" stopIfTrue="1" operator="between">
      <formula>150</formula>
      <formula>250</formula>
    </cfRule>
    <cfRule type="cellIs" dxfId="2301" priority="18" stopIfTrue="1" operator="between">
      <formula>250</formula>
      <formula>300</formula>
    </cfRule>
  </conditionalFormatting>
  <conditionalFormatting sqref="AA4">
    <cfRule type="cellIs" dxfId="2300" priority="13" stopIfTrue="1" operator="greaterThan">
      <formula>300</formula>
    </cfRule>
    <cfRule type="cellIs" dxfId="2299" priority="14" stopIfTrue="1" operator="between">
      <formula>150</formula>
      <formula>250</formula>
    </cfRule>
    <cfRule type="cellIs" dxfId="2298" priority="15" stopIfTrue="1" operator="between">
      <formula>250</formula>
      <formula>300</formula>
    </cfRule>
  </conditionalFormatting>
  <conditionalFormatting sqref="AB4">
    <cfRule type="cellIs" dxfId="2297" priority="10" stopIfTrue="1" operator="greaterThan">
      <formula>300</formula>
    </cfRule>
    <cfRule type="cellIs" dxfId="2296" priority="11" stopIfTrue="1" operator="between">
      <formula>150</formula>
      <formula>250</formula>
    </cfRule>
    <cfRule type="cellIs" dxfId="2295" priority="12" stopIfTrue="1" operator="between">
      <formula>250</formula>
      <formula>300</formula>
    </cfRule>
  </conditionalFormatting>
  <conditionalFormatting sqref="AC4">
    <cfRule type="cellIs" dxfId="2294" priority="7" stopIfTrue="1" operator="greaterThan">
      <formula>300</formula>
    </cfRule>
    <cfRule type="cellIs" dxfId="2293" priority="8" stopIfTrue="1" operator="between">
      <formula>150</formula>
      <formula>250</formula>
    </cfRule>
    <cfRule type="cellIs" dxfId="2292" priority="9" stopIfTrue="1" operator="between">
      <formula>250</formula>
      <formula>300</formula>
    </cfRule>
  </conditionalFormatting>
  <conditionalFormatting sqref="AD4">
    <cfRule type="cellIs" dxfId="2291" priority="4" stopIfTrue="1" operator="greaterThan">
      <formula>300</formula>
    </cfRule>
    <cfRule type="cellIs" dxfId="2290" priority="5" stopIfTrue="1" operator="between">
      <formula>150</formula>
      <formula>250</formula>
    </cfRule>
    <cfRule type="cellIs" dxfId="2289" priority="6" stopIfTrue="1" operator="between">
      <formula>250</formula>
      <formula>300</formula>
    </cfRule>
  </conditionalFormatting>
  <conditionalFormatting sqref="AE4">
    <cfRule type="cellIs" dxfId="2288" priority="1" stopIfTrue="1" operator="greaterThan">
      <formula>300</formula>
    </cfRule>
    <cfRule type="cellIs" dxfId="2287" priority="2" stopIfTrue="1" operator="between">
      <formula>150</formula>
      <formula>250</formula>
    </cfRule>
    <cfRule type="cellIs" dxfId="228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'Nov14'!AF3</f>
        <v>26.945</v>
      </c>
      <c r="C3" s="12">
        <v>2.6389999999999998</v>
      </c>
      <c r="D3" s="12">
        <v>10.68</v>
      </c>
      <c r="E3" s="12">
        <v>7.7716000000000003</v>
      </c>
      <c r="F3" s="12">
        <v>7.2779999999999996</v>
      </c>
      <c r="G3" s="12">
        <v>5.1989999999999998</v>
      </c>
      <c r="H3" s="12">
        <v>6.8</v>
      </c>
      <c r="I3" s="12">
        <v>4.8</v>
      </c>
      <c r="J3" s="12">
        <v>9.9480000000000004</v>
      </c>
      <c r="K3" s="12">
        <v>12.529</v>
      </c>
      <c r="L3" s="12">
        <v>16.254999999999999</v>
      </c>
      <c r="M3" s="12">
        <v>28.672999999999998</v>
      </c>
      <c r="N3" s="12">
        <v>29.994</v>
      </c>
      <c r="O3" s="12">
        <v>20.239999999999998</v>
      </c>
      <c r="P3" s="12">
        <v>9.64</v>
      </c>
      <c r="Q3" s="12">
        <v>17.234000000000002</v>
      </c>
      <c r="R3" s="12">
        <v>11.500999999999999</v>
      </c>
      <c r="S3" s="12">
        <v>4.0999999999999996</v>
      </c>
      <c r="T3" s="12">
        <v>3.5670000000000002</v>
      </c>
      <c r="U3" s="12">
        <v>27.82</v>
      </c>
      <c r="V3" s="12">
        <v>22.667999999999999</v>
      </c>
      <c r="W3" s="12">
        <v>24.454999999999998</v>
      </c>
      <c r="X3" s="12">
        <v>23.382000000000001</v>
      </c>
      <c r="Y3" s="12">
        <v>20.45</v>
      </c>
      <c r="Z3" s="12">
        <v>22.388999999999999</v>
      </c>
      <c r="AA3" s="12">
        <v>17.288</v>
      </c>
      <c r="AB3" s="12">
        <v>25.972999999999999</v>
      </c>
      <c r="AC3" s="12">
        <v>7.2350000000000003</v>
      </c>
      <c r="AD3" s="12">
        <v>1.036</v>
      </c>
      <c r="AE3" s="12">
        <v>1.9790000000000001</v>
      </c>
      <c r="AF3" s="12"/>
      <c r="AG3" s="12"/>
      <c r="AH3" s="12"/>
      <c r="AI3" s="12"/>
    </row>
    <row r="4" spans="1:40" s="6" customFormat="1" x14ac:dyDescent="0.25">
      <c r="A4" s="13" t="s">
        <v>4</v>
      </c>
      <c r="B4" s="12">
        <f>'Nov14'!AF4</f>
        <v>57.7</v>
      </c>
      <c r="C4" s="6">
        <f t="shared" ref="C4:H4" si="0">SUM(C54:C57)</f>
        <v>19.7</v>
      </c>
      <c r="D4" s="6">
        <f t="shared" si="0"/>
        <v>34.200000000000003</v>
      </c>
      <c r="E4" s="6">
        <f t="shared" si="0"/>
        <v>28.499999999999996</v>
      </c>
      <c r="F4" s="6">
        <f t="shared" si="0"/>
        <v>23.6</v>
      </c>
      <c r="G4" s="6">
        <f t="shared" si="0"/>
        <v>16.900000000000002</v>
      </c>
      <c r="H4" s="6">
        <f t="shared" si="0"/>
        <v>23.1</v>
      </c>
      <c r="I4" s="6">
        <f t="shared" ref="I4:N4" si="1">SUM(I54:I57)</f>
        <v>16.100000000000001</v>
      </c>
      <c r="J4" s="6">
        <f t="shared" si="1"/>
        <v>35.1</v>
      </c>
      <c r="K4" s="6">
        <f t="shared" si="1"/>
        <v>28.699999999999996</v>
      </c>
      <c r="L4" s="6">
        <f t="shared" si="1"/>
        <v>32.9</v>
      </c>
      <c r="M4" s="6">
        <f t="shared" si="1"/>
        <v>67.2</v>
      </c>
      <c r="N4" s="6">
        <f t="shared" si="1"/>
        <v>65.100000000000009</v>
      </c>
      <c r="O4" s="6">
        <f t="shared" ref="O4:T4" si="2">SUM(O54:O57)</f>
        <v>64</v>
      </c>
      <c r="P4" s="6">
        <f t="shared" si="2"/>
        <v>27.5</v>
      </c>
      <c r="Q4" s="6">
        <f t="shared" si="2"/>
        <v>41.3</v>
      </c>
      <c r="R4" s="6">
        <f t="shared" si="2"/>
        <v>36.900000000000006</v>
      </c>
      <c r="S4" s="6">
        <f t="shared" si="2"/>
        <v>15.4</v>
      </c>
      <c r="T4" s="6">
        <f t="shared" si="2"/>
        <v>13.299999999999999</v>
      </c>
      <c r="U4" s="6">
        <f t="shared" ref="U4:AB4" si="3">SUM(U54:U57)</f>
        <v>73.3</v>
      </c>
      <c r="V4" s="6">
        <f t="shared" si="3"/>
        <v>94.5</v>
      </c>
      <c r="W4" s="6">
        <f t="shared" si="3"/>
        <v>89.5</v>
      </c>
      <c r="X4" s="6">
        <f t="shared" si="3"/>
        <v>80.899999999999991</v>
      </c>
      <c r="Y4" s="6">
        <f t="shared" si="3"/>
        <v>95.600000000000009</v>
      </c>
      <c r="Z4" s="6">
        <f t="shared" si="3"/>
        <v>86.600000000000009</v>
      </c>
      <c r="AA4" s="6">
        <f t="shared" si="3"/>
        <v>38.400000000000006</v>
      </c>
      <c r="AB4" s="6">
        <f t="shared" si="3"/>
        <v>55.5</v>
      </c>
      <c r="AC4" s="6">
        <f>SUM(AC54:AC57)</f>
        <v>6.1000000000000005</v>
      </c>
      <c r="AD4" s="6">
        <f>SUM(AD54:AD57)</f>
        <v>3.9999999999999996</v>
      </c>
      <c r="AE4" s="6">
        <f>SUM(AE54:AE57)</f>
        <v>5.3</v>
      </c>
      <c r="AF4" s="6">
        <f>SUM(AF54:AF57)</f>
        <v>1.5</v>
      </c>
      <c r="AG4" s="6">
        <f>SUM(AG54:AG57)</f>
        <v>0.9</v>
      </c>
      <c r="AI4" s="9">
        <f>SUM(C4:AG4)</f>
        <v>1221.5999999999999</v>
      </c>
      <c r="AJ4" s="14">
        <f>AVERAGE(C4:AG4)</f>
        <v>39.406451612903226</v>
      </c>
      <c r="AK4" s="15"/>
    </row>
    <row r="5" spans="1:40" x14ac:dyDescent="0.25">
      <c r="A5" s="11" t="s">
        <v>29</v>
      </c>
      <c r="B5" s="10">
        <f>'Nov14'!AF5</f>
        <v>80194</v>
      </c>
      <c r="C5" s="10">
        <v>80213</v>
      </c>
      <c r="D5" s="10">
        <v>80248</v>
      </c>
      <c r="E5" s="10">
        <v>80276</v>
      </c>
      <c r="F5" s="10">
        <v>80301</v>
      </c>
      <c r="G5" s="10">
        <v>80318</v>
      </c>
      <c r="H5" s="10">
        <v>80342</v>
      </c>
      <c r="I5" s="10">
        <v>80357</v>
      </c>
      <c r="J5" s="10">
        <v>80392</v>
      </c>
      <c r="K5" s="10">
        <v>80421</v>
      </c>
      <c r="L5" s="10">
        <v>80454</v>
      </c>
      <c r="M5" s="10">
        <v>80520</v>
      </c>
      <c r="N5" s="10">
        <v>80587</v>
      </c>
      <c r="O5" s="10">
        <v>80652</v>
      </c>
      <c r="P5" s="10">
        <v>80679</v>
      </c>
      <c r="Q5" s="10">
        <v>80721</v>
      </c>
      <c r="R5" s="10">
        <v>80757</v>
      </c>
      <c r="S5" s="10">
        <v>80772</v>
      </c>
      <c r="T5" s="10">
        <v>80786</v>
      </c>
      <c r="U5" s="10">
        <v>80860</v>
      </c>
      <c r="V5" s="10">
        <v>80955</v>
      </c>
      <c r="W5" s="10">
        <v>81044</v>
      </c>
      <c r="X5" s="10">
        <v>81125</v>
      </c>
      <c r="Y5" s="10">
        <v>81222</v>
      </c>
      <c r="Z5" s="10">
        <v>81309</v>
      </c>
      <c r="AA5" s="10">
        <v>81348</v>
      </c>
      <c r="AB5" s="10">
        <v>81402</v>
      </c>
      <c r="AC5" s="10">
        <v>81409</v>
      </c>
      <c r="AD5" s="10">
        <v>81412</v>
      </c>
      <c r="AE5" s="10">
        <v>81419</v>
      </c>
      <c r="AF5" s="10">
        <v>81419</v>
      </c>
      <c r="AG5" s="10">
        <v>81420</v>
      </c>
      <c r="AI5" s="10">
        <f>MAX(C5:AG5)-B5</f>
        <v>1226</v>
      </c>
    </row>
    <row r="6" spans="1:40" s="19" customFormat="1" x14ac:dyDescent="0.25">
      <c r="A6" s="11" t="s">
        <v>27</v>
      </c>
      <c r="B6" s="10">
        <f>SUM(AI54:AI56)</f>
        <v>69645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>
        <f>SUM(AI54:AI56)</f>
        <v>69645</v>
      </c>
      <c r="AJ6" s="20"/>
    </row>
    <row r="7" spans="1:40" x14ac:dyDescent="0.25">
      <c r="A7" s="18" t="s">
        <v>37</v>
      </c>
      <c r="B7" s="10">
        <f>AI57</f>
        <v>11775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AI57</f>
        <v>11775</v>
      </c>
      <c r="AI7" s="10"/>
      <c r="AJ7" s="16"/>
    </row>
    <row r="8" spans="1:40" x14ac:dyDescent="0.25">
      <c r="B8" s="29"/>
      <c r="O8" s="10"/>
      <c r="AG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5.6</v>
      </c>
      <c r="D54" s="12">
        <v>9.9</v>
      </c>
      <c r="E54" s="12">
        <v>8.1999999999999993</v>
      </c>
      <c r="F54" s="12">
        <v>6.8</v>
      </c>
      <c r="G54" s="12">
        <v>4.8</v>
      </c>
      <c r="H54" s="12">
        <v>6.6</v>
      </c>
      <c r="I54" s="12">
        <v>4.5999999999999996</v>
      </c>
      <c r="J54" s="12">
        <v>10.1</v>
      </c>
      <c r="K54" s="12">
        <v>8.1999999999999993</v>
      </c>
      <c r="L54" s="12">
        <v>9.5</v>
      </c>
      <c r="M54" s="12">
        <v>20.3</v>
      </c>
      <c r="N54" s="12">
        <v>20</v>
      </c>
      <c r="O54" s="12">
        <v>19.3</v>
      </c>
      <c r="P54" s="12">
        <v>7.8</v>
      </c>
      <c r="Q54" s="12">
        <v>12</v>
      </c>
      <c r="R54" s="12">
        <v>10.6</v>
      </c>
      <c r="S54" s="12">
        <v>4.4000000000000004</v>
      </c>
      <c r="T54" s="12">
        <v>3.8</v>
      </c>
      <c r="U54" s="12">
        <v>22.5</v>
      </c>
      <c r="V54" s="12">
        <v>30.2</v>
      </c>
      <c r="W54" s="12">
        <v>27.8</v>
      </c>
      <c r="X54" s="12">
        <v>25.1</v>
      </c>
      <c r="Y54" s="12">
        <v>30.3</v>
      </c>
      <c r="Z54" s="12">
        <v>27</v>
      </c>
      <c r="AA54" s="12">
        <v>11</v>
      </c>
      <c r="AB54" s="12">
        <v>17.100000000000001</v>
      </c>
      <c r="AC54" s="12">
        <v>1.7</v>
      </c>
      <c r="AD54" s="12">
        <v>1.2</v>
      </c>
      <c r="AE54" s="12">
        <v>1.6</v>
      </c>
      <c r="AF54" s="12">
        <v>0.1</v>
      </c>
      <c r="AG54" s="12">
        <v>0</v>
      </c>
      <c r="AH54" s="12"/>
      <c r="AI54" s="12">
        <v>23867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5.5</v>
      </c>
      <c r="D55" s="12">
        <v>9.6999999999999993</v>
      </c>
      <c r="E55" s="12">
        <v>8.1</v>
      </c>
      <c r="F55" s="12">
        <v>6.7</v>
      </c>
      <c r="G55" s="12">
        <v>4.8</v>
      </c>
      <c r="H55" s="12">
        <v>6.5</v>
      </c>
      <c r="I55" s="12">
        <v>4.5</v>
      </c>
      <c r="J55" s="12">
        <v>10</v>
      </c>
      <c r="K55" s="12">
        <v>8.1</v>
      </c>
      <c r="L55" s="12">
        <v>9.3000000000000007</v>
      </c>
      <c r="M55" s="12">
        <v>20.2</v>
      </c>
      <c r="N55" s="12">
        <v>20.100000000000001</v>
      </c>
      <c r="O55" s="12">
        <v>19.2</v>
      </c>
      <c r="P55" s="12">
        <v>7.7</v>
      </c>
      <c r="Q55" s="12">
        <v>11.8</v>
      </c>
      <c r="R55" s="12">
        <v>10.5</v>
      </c>
      <c r="S55" s="12">
        <v>4.3</v>
      </c>
      <c r="T55" s="12">
        <v>3.7</v>
      </c>
      <c r="U55" s="12">
        <v>22.4</v>
      </c>
      <c r="V55" s="12">
        <v>30.2</v>
      </c>
      <c r="W55" s="12">
        <v>28.2</v>
      </c>
      <c r="X55" s="12">
        <v>25.2</v>
      </c>
      <c r="Y55" s="12">
        <v>31</v>
      </c>
      <c r="Z55" s="12">
        <v>27.1</v>
      </c>
      <c r="AA55" s="12">
        <v>10.9</v>
      </c>
      <c r="AB55" s="12">
        <v>16.8</v>
      </c>
      <c r="AC55" s="12">
        <v>1.7</v>
      </c>
      <c r="AD55" s="12">
        <v>1.1000000000000001</v>
      </c>
      <c r="AE55" s="12">
        <v>1.6</v>
      </c>
      <c r="AF55" s="12">
        <v>0.4</v>
      </c>
      <c r="AG55" s="12">
        <v>0.1</v>
      </c>
      <c r="AH55" s="12"/>
      <c r="AI55" s="12">
        <v>23492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5.4</v>
      </c>
      <c r="D56" s="12">
        <v>9.6</v>
      </c>
      <c r="E56" s="12">
        <v>8</v>
      </c>
      <c r="F56" s="12">
        <v>6.6</v>
      </c>
      <c r="G56" s="12">
        <v>4.7</v>
      </c>
      <c r="H56" s="12">
        <v>6.4</v>
      </c>
      <c r="I56" s="12">
        <v>4.5</v>
      </c>
      <c r="J56" s="12">
        <v>9.8000000000000007</v>
      </c>
      <c r="K56" s="12">
        <v>8</v>
      </c>
      <c r="L56" s="12">
        <v>9.1999999999999993</v>
      </c>
      <c r="M56" s="12">
        <v>18.8</v>
      </c>
      <c r="N56" s="12">
        <v>19.600000000000001</v>
      </c>
      <c r="O56" s="12">
        <v>17.5</v>
      </c>
      <c r="P56" s="12">
        <v>7.6</v>
      </c>
      <c r="Q56" s="12">
        <v>11.5</v>
      </c>
      <c r="R56" s="12">
        <v>10.3</v>
      </c>
      <c r="S56" s="12">
        <v>4.3</v>
      </c>
      <c r="T56" s="12">
        <v>3.7</v>
      </c>
      <c r="U56" s="12">
        <v>20.399999999999999</v>
      </c>
      <c r="V56" s="12">
        <v>27.2</v>
      </c>
      <c r="W56" s="12">
        <v>26</v>
      </c>
      <c r="X56" s="12">
        <v>23.4</v>
      </c>
      <c r="Y56" s="12">
        <v>27.6</v>
      </c>
      <c r="Z56" s="12">
        <v>24.6</v>
      </c>
      <c r="AA56" s="12">
        <v>10.8</v>
      </c>
      <c r="AB56" s="12">
        <v>16.3</v>
      </c>
      <c r="AC56" s="12">
        <v>1.8</v>
      </c>
      <c r="AD56" s="12">
        <v>1.3</v>
      </c>
      <c r="AE56" s="12">
        <v>1.5</v>
      </c>
      <c r="AF56" s="12">
        <v>0.4</v>
      </c>
      <c r="AG56" s="12">
        <v>0.2</v>
      </c>
      <c r="AH56" s="12"/>
      <c r="AI56" s="12">
        <v>22286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3.2</v>
      </c>
      <c r="D57" s="12">
        <v>5</v>
      </c>
      <c r="E57" s="12">
        <v>4.2</v>
      </c>
      <c r="F57" s="12">
        <v>3.5</v>
      </c>
      <c r="G57" s="12">
        <v>2.6</v>
      </c>
      <c r="H57" s="12">
        <v>3.6</v>
      </c>
      <c r="I57" s="12">
        <v>2.5</v>
      </c>
      <c r="J57" s="12">
        <v>5.2</v>
      </c>
      <c r="K57" s="12">
        <v>4.4000000000000004</v>
      </c>
      <c r="L57" s="12">
        <v>4.9000000000000004</v>
      </c>
      <c r="M57" s="12">
        <v>7.9</v>
      </c>
      <c r="N57" s="12">
        <v>5.4</v>
      </c>
      <c r="O57" s="12">
        <v>8</v>
      </c>
      <c r="P57" s="12">
        <v>4.4000000000000004</v>
      </c>
      <c r="Q57" s="12">
        <v>6</v>
      </c>
      <c r="R57" s="12">
        <v>5.5</v>
      </c>
      <c r="S57" s="12">
        <v>2.4</v>
      </c>
      <c r="T57" s="12">
        <v>2.1</v>
      </c>
      <c r="U57" s="12">
        <v>8</v>
      </c>
      <c r="V57" s="12">
        <v>6.9</v>
      </c>
      <c r="W57" s="12">
        <v>7.5</v>
      </c>
      <c r="X57" s="12">
        <v>7.2</v>
      </c>
      <c r="Y57" s="12">
        <v>6.7</v>
      </c>
      <c r="Z57" s="12">
        <v>7.9</v>
      </c>
      <c r="AA57" s="12">
        <v>5.7</v>
      </c>
      <c r="AB57" s="12">
        <v>5.3</v>
      </c>
      <c r="AC57" s="12">
        <v>0.9</v>
      </c>
      <c r="AD57" s="12">
        <v>0.4</v>
      </c>
      <c r="AE57" s="12">
        <v>0.6</v>
      </c>
      <c r="AF57" s="12">
        <v>0.6</v>
      </c>
      <c r="AG57" s="12">
        <v>0.6</v>
      </c>
      <c r="AH57" s="12"/>
      <c r="AI57" s="12">
        <v>11775</v>
      </c>
      <c r="AJ57" s="12"/>
      <c r="AK57" s="12"/>
      <c r="AL57" s="12"/>
      <c r="AM57" s="12"/>
      <c r="AN57" s="12"/>
      <c r="AO57" s="12"/>
    </row>
  </sheetData>
  <phoneticPr fontId="21" type="noConversion"/>
  <conditionalFormatting sqref="C4:AG4">
    <cfRule type="cellIs" dxfId="4520" priority="1" stopIfTrue="1" operator="greaterThan">
      <formula>300</formula>
    </cfRule>
    <cfRule type="cellIs" dxfId="4519" priority="2" stopIfTrue="1" operator="between">
      <formula>150</formula>
      <formula>250</formula>
    </cfRule>
    <cfRule type="cellIs" dxfId="451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40.6</v>
      </c>
      <c r="C3" s="12">
        <v>42.5</v>
      </c>
      <c r="D3" s="12">
        <v>9.3000000000000007</v>
      </c>
      <c r="E3" s="12">
        <v>50.6</v>
      </c>
      <c r="F3" s="12">
        <v>47.2</v>
      </c>
      <c r="G3" s="12">
        <v>13</v>
      </c>
      <c r="H3" s="12">
        <v>44.4</v>
      </c>
      <c r="I3" s="12">
        <v>51.9</v>
      </c>
      <c r="J3" s="12">
        <v>43.4</v>
      </c>
      <c r="K3" s="12">
        <v>51.8</v>
      </c>
      <c r="L3" s="12">
        <v>7.5</v>
      </c>
      <c r="M3" s="12">
        <v>52.7</v>
      </c>
      <c r="N3" s="12">
        <v>46.8</v>
      </c>
      <c r="O3" s="12">
        <v>43.5</v>
      </c>
      <c r="P3" s="12">
        <v>52.3</v>
      </c>
      <c r="Q3" s="12">
        <v>39.200000000000003</v>
      </c>
      <c r="R3" s="12">
        <v>38.9</v>
      </c>
      <c r="S3" s="12">
        <v>48.4</v>
      </c>
      <c r="T3" s="12">
        <v>37.9</v>
      </c>
      <c r="U3" s="12">
        <v>38</v>
      </c>
      <c r="V3" s="12">
        <v>44.1</v>
      </c>
      <c r="W3" s="12">
        <v>39</v>
      </c>
      <c r="X3" s="12">
        <v>18.600000000000001</v>
      </c>
      <c r="Y3" s="12">
        <v>44.3</v>
      </c>
      <c r="Z3" s="12">
        <v>44.3</v>
      </c>
      <c r="AA3" s="12">
        <v>43.4</v>
      </c>
      <c r="AB3" s="12">
        <v>44.3</v>
      </c>
      <c r="AC3" s="12">
        <v>43.2</v>
      </c>
      <c r="AD3" s="12">
        <v>39.700000000000003</v>
      </c>
      <c r="AE3" s="12">
        <v>37.4</v>
      </c>
      <c r="AF3" s="12">
        <v>53</v>
      </c>
      <c r="AG3" s="12">
        <v>45.7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123.30000000000001</v>
      </c>
      <c r="C4" s="28">
        <f t="shared" ref="C4:D4" si="1">SUM(C54:C57)</f>
        <v>187.70000000000002</v>
      </c>
      <c r="D4" s="28">
        <f t="shared" si="1"/>
        <v>39.5</v>
      </c>
      <c r="E4" s="28">
        <f t="shared" ref="E4:F4" si="2">SUM(E54:E57)</f>
        <v>173.6</v>
      </c>
      <c r="F4" s="28">
        <f t="shared" si="2"/>
        <v>182.70000000000002</v>
      </c>
      <c r="G4" s="28">
        <f t="shared" ref="G4:H4" si="3">SUM(G54:G57)</f>
        <v>54.4</v>
      </c>
      <c r="H4" s="28">
        <f t="shared" si="3"/>
        <v>97.7</v>
      </c>
      <c r="I4" s="28">
        <f t="shared" ref="I4:J4" si="4">SUM(I54:I57)</f>
        <v>143.6</v>
      </c>
      <c r="J4" s="28">
        <f t="shared" si="4"/>
        <v>226.09999999999997</v>
      </c>
      <c r="K4" s="28">
        <f t="shared" ref="K4:L4" si="5">SUM(K54:K57)</f>
        <v>142.9</v>
      </c>
      <c r="L4" s="28">
        <f t="shared" si="5"/>
        <v>40.9</v>
      </c>
      <c r="M4" s="28">
        <f t="shared" ref="M4:N4" si="6">SUM(M54:M57)</f>
        <v>229.2</v>
      </c>
      <c r="N4" s="28">
        <f t="shared" si="6"/>
        <v>135</v>
      </c>
      <c r="O4" s="28">
        <f t="shared" ref="O4:P4" si="7">SUM(O54:O57)</f>
        <v>102.30000000000001</v>
      </c>
      <c r="P4" s="28">
        <f t="shared" si="7"/>
        <v>141.5</v>
      </c>
      <c r="Q4" s="28">
        <f t="shared" ref="Q4:R4" si="8">SUM(Q54:Q57)</f>
        <v>251</v>
      </c>
      <c r="R4" s="28">
        <f t="shared" si="8"/>
        <v>241.7</v>
      </c>
      <c r="S4" s="28">
        <f t="shared" ref="S4:T4" si="9">SUM(S54:S57)</f>
        <v>239.3</v>
      </c>
      <c r="T4" s="28">
        <f t="shared" si="9"/>
        <v>243.2</v>
      </c>
      <c r="U4" s="28">
        <f t="shared" ref="U4:V4" si="10">SUM(U54:U57)</f>
        <v>240.9</v>
      </c>
      <c r="V4" s="28">
        <f t="shared" si="10"/>
        <v>169.6</v>
      </c>
      <c r="W4" s="28">
        <f t="shared" ref="W4:X4" si="11">SUM(W54:W57)</f>
        <v>247.5</v>
      </c>
      <c r="X4" s="28">
        <f t="shared" si="11"/>
        <v>84.100000000000009</v>
      </c>
      <c r="Y4" s="28">
        <f t="shared" ref="Y4:Z4" si="12">SUM(Y54:Y57)</f>
        <v>276.20000000000005</v>
      </c>
      <c r="Z4" s="28">
        <f t="shared" si="12"/>
        <v>288.2</v>
      </c>
      <c r="AA4" s="28">
        <f t="shared" ref="AA4:AB4" si="13">SUM(AA54:AA57)</f>
        <v>237.3</v>
      </c>
      <c r="AB4" s="28">
        <f t="shared" si="13"/>
        <v>265.8</v>
      </c>
      <c r="AC4" s="28">
        <f t="shared" ref="AC4:AD4" si="14">SUM(AC54:AC57)</f>
        <v>239.89999999999998</v>
      </c>
      <c r="AD4" s="28">
        <f t="shared" si="14"/>
        <v>261</v>
      </c>
      <c r="AE4" s="28">
        <f t="shared" ref="AE4:AF4" si="15">SUM(AE54:AE57)</f>
        <v>100.39999999999999</v>
      </c>
      <c r="AF4" s="28">
        <f t="shared" si="15"/>
        <v>176.99999999999997</v>
      </c>
      <c r="AG4" s="28">
        <f t="shared" ref="AG4" si="16">SUM(AG54:AG57)</f>
        <v>310.60000000000002</v>
      </c>
      <c r="AI4" s="9">
        <f>SUM(C4:AG4)</f>
        <v>5770.8</v>
      </c>
      <c r="AJ4" s="14">
        <f>AVERAGE(C4:AG4)</f>
        <v>186.15483870967742</v>
      </c>
      <c r="AK4" s="15"/>
    </row>
    <row r="5" spans="1:40" x14ac:dyDescent="0.25">
      <c r="A5" s="11" t="s">
        <v>29</v>
      </c>
      <c r="B5" s="10">
        <f t="shared" ref="B5" si="17">$B53+B6</f>
        <v>391664</v>
      </c>
      <c r="C5" s="10">
        <f t="shared" ref="C5:D5" si="18">$B53+C6</f>
        <v>391853</v>
      </c>
      <c r="D5" s="10">
        <f t="shared" si="18"/>
        <v>391893</v>
      </c>
      <c r="E5" s="10">
        <f t="shared" ref="E5:F5" si="19">$B53+E6</f>
        <v>392067</v>
      </c>
      <c r="F5" s="10">
        <f t="shared" si="19"/>
        <v>392249</v>
      </c>
      <c r="G5" s="10">
        <f t="shared" ref="G5:H5" si="20">$B53+G6</f>
        <v>392303</v>
      </c>
      <c r="H5" s="10">
        <f t="shared" si="20"/>
        <v>392401</v>
      </c>
      <c r="I5" s="10">
        <f t="shared" ref="I5:J5" si="21">$B53+I6</f>
        <v>392545</v>
      </c>
      <c r="J5" s="10">
        <f t="shared" si="21"/>
        <v>392771</v>
      </c>
      <c r="K5" s="10">
        <f t="shared" ref="K5:L5" si="22">$B53+K6</f>
        <v>392914</v>
      </c>
      <c r="L5" s="10">
        <f t="shared" si="22"/>
        <v>392955</v>
      </c>
      <c r="M5" s="10">
        <f t="shared" ref="M5:N5" si="23">$B53+M6</f>
        <v>393186</v>
      </c>
      <c r="N5" s="10">
        <f t="shared" si="23"/>
        <v>393320</v>
      </c>
      <c r="O5" s="10">
        <f t="shared" ref="O5:P5" si="24">$B53+O6</f>
        <v>393422</v>
      </c>
      <c r="P5" s="10">
        <f t="shared" si="24"/>
        <v>393563</v>
      </c>
      <c r="Q5" s="10">
        <f t="shared" ref="Q5:R5" si="25">$B53+Q6</f>
        <v>393815</v>
      </c>
      <c r="R5" s="10">
        <f t="shared" si="25"/>
        <v>394057</v>
      </c>
      <c r="S5" s="10">
        <f t="shared" ref="S5:T5" si="26">$B53+S6</f>
        <v>394297</v>
      </c>
      <c r="T5" s="10">
        <f t="shared" si="26"/>
        <v>394540</v>
      </c>
      <c r="U5" s="10">
        <f t="shared" ref="U5:V5" si="27">$B53+U6</f>
        <v>394781</v>
      </c>
      <c r="V5" s="10">
        <f t="shared" si="27"/>
        <v>394951</v>
      </c>
      <c r="W5" s="10">
        <f t="shared" ref="W5:X5" si="28">$B53+W6</f>
        <v>395199</v>
      </c>
      <c r="X5" s="10">
        <f t="shared" si="28"/>
        <v>395282</v>
      </c>
      <c r="Y5" s="10">
        <f t="shared" ref="Y5:Z5" si="29">$B53+Y6</f>
        <v>395559</v>
      </c>
      <c r="Z5" s="10">
        <f t="shared" si="29"/>
        <v>395848</v>
      </c>
      <c r="AA5" s="10">
        <f t="shared" ref="AA5:AB5" si="30">$B53+AA6</f>
        <v>396085</v>
      </c>
      <c r="AB5" s="10">
        <f t="shared" si="30"/>
        <v>396351</v>
      </c>
      <c r="AC5" s="10">
        <f t="shared" ref="AC5:AD5" si="31">$B53+AC6</f>
        <v>396591</v>
      </c>
      <c r="AD5" s="10">
        <f t="shared" si="31"/>
        <v>396852</v>
      </c>
      <c r="AE5" s="10">
        <f t="shared" ref="AE5:AF5" si="32">$B53+AE6</f>
        <v>396954</v>
      </c>
      <c r="AF5" s="10">
        <f t="shared" si="32"/>
        <v>397130</v>
      </c>
      <c r="AG5" s="10">
        <f t="shared" ref="AG5" si="33">$B53+AG6</f>
        <v>397440</v>
      </c>
      <c r="AI5" s="10">
        <f>MAX(C5:AG5)-B5</f>
        <v>5776</v>
      </c>
    </row>
    <row r="6" spans="1:40" s="19" customFormat="1" x14ac:dyDescent="0.25">
      <c r="B6" s="24">
        <v>349989</v>
      </c>
      <c r="C6" s="24">
        <v>350178</v>
      </c>
      <c r="D6" s="24">
        <v>350218</v>
      </c>
      <c r="E6" s="24">
        <v>350392</v>
      </c>
      <c r="F6" s="24">
        <v>350574</v>
      </c>
      <c r="G6" s="24">
        <v>350628</v>
      </c>
      <c r="H6" s="24">
        <v>350726</v>
      </c>
      <c r="I6" s="24">
        <v>350870</v>
      </c>
      <c r="J6" s="24">
        <v>351096</v>
      </c>
      <c r="K6" s="24">
        <v>351239</v>
      </c>
      <c r="L6" s="24">
        <v>351280</v>
      </c>
      <c r="M6" s="24">
        <v>351511</v>
      </c>
      <c r="N6" s="24">
        <v>351645</v>
      </c>
      <c r="O6" s="24">
        <v>351747</v>
      </c>
      <c r="P6" s="24">
        <v>351888</v>
      </c>
      <c r="Q6" s="24">
        <v>352140</v>
      </c>
      <c r="R6" s="24">
        <v>352382</v>
      </c>
      <c r="S6" s="24">
        <v>352622</v>
      </c>
      <c r="T6" s="24">
        <v>352865</v>
      </c>
      <c r="U6" s="24">
        <v>353106</v>
      </c>
      <c r="V6" s="24">
        <v>353276</v>
      </c>
      <c r="W6" s="24">
        <v>353524</v>
      </c>
      <c r="X6" s="24">
        <v>353607</v>
      </c>
      <c r="Y6" s="24">
        <v>353884</v>
      </c>
      <c r="Z6" s="24">
        <v>354173</v>
      </c>
      <c r="AA6" s="24">
        <v>354410</v>
      </c>
      <c r="AB6" s="24">
        <v>354676</v>
      </c>
      <c r="AC6" s="24">
        <v>354916</v>
      </c>
      <c r="AD6" s="24">
        <v>355177</v>
      </c>
      <c r="AE6" s="24">
        <v>355279</v>
      </c>
      <c r="AF6" s="24">
        <v>355455</v>
      </c>
      <c r="AG6" s="24">
        <v>355765</v>
      </c>
      <c r="AI6" s="10"/>
      <c r="AJ6" s="20"/>
    </row>
    <row r="7" spans="1:40" x14ac:dyDescent="0.25">
      <c r="A7" s="11" t="s">
        <v>27</v>
      </c>
      <c r="B7" s="10">
        <v>335579.5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340481.5</v>
      </c>
      <c r="AI7" s="10">
        <f>MAX(C7:AG7)-B7</f>
        <v>4902</v>
      </c>
      <c r="AJ7" s="16"/>
    </row>
    <row r="8" spans="1:40" x14ac:dyDescent="0.25">
      <c r="A8" s="18" t="s">
        <v>37</v>
      </c>
      <c r="B8" s="10">
        <v>56084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56958</v>
      </c>
      <c r="AI8" s="10">
        <f>MAX(C8:AG8)-B8</f>
        <v>874</v>
      </c>
    </row>
    <row r="9" spans="1:40" x14ac:dyDescent="0.25">
      <c r="AI9" s="10">
        <f>SUM(AI7:AI8)</f>
        <v>5776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35.4</v>
      </c>
      <c r="C54" s="12">
        <v>53.7</v>
      </c>
      <c r="D54" s="12">
        <v>11.5</v>
      </c>
      <c r="E54" s="12">
        <v>50.2</v>
      </c>
      <c r="F54" s="12">
        <v>52.1</v>
      </c>
      <c r="G54" s="12">
        <v>15.8</v>
      </c>
      <c r="H54" s="12">
        <v>29.8</v>
      </c>
      <c r="I54" s="12">
        <v>42.4</v>
      </c>
      <c r="J54" s="12">
        <v>66.900000000000006</v>
      </c>
      <c r="K54" s="12">
        <v>42.9</v>
      </c>
      <c r="L54" s="12">
        <v>11.9</v>
      </c>
      <c r="M54" s="12">
        <v>70.599999999999994</v>
      </c>
      <c r="N54" s="12">
        <v>39.200000000000003</v>
      </c>
      <c r="O54" s="12">
        <v>30.9</v>
      </c>
      <c r="P54" s="12">
        <v>41.4</v>
      </c>
      <c r="Q54" s="12">
        <v>74</v>
      </c>
      <c r="R54" s="12">
        <v>71</v>
      </c>
      <c r="S54" s="12">
        <v>71.2</v>
      </c>
      <c r="T54" s="12">
        <v>71.599999999999994</v>
      </c>
      <c r="U54" s="12">
        <v>70.8</v>
      </c>
      <c r="V54" s="12">
        <v>47.6</v>
      </c>
      <c r="W54" s="12">
        <v>71.900000000000006</v>
      </c>
      <c r="X54" s="12">
        <v>24.4</v>
      </c>
      <c r="Y54" s="12">
        <v>83.4</v>
      </c>
      <c r="Z54" s="12">
        <v>84.4</v>
      </c>
      <c r="AA54" s="12">
        <v>66.2</v>
      </c>
      <c r="AB54" s="12">
        <v>76.900000000000006</v>
      </c>
      <c r="AC54" s="12">
        <v>68.3</v>
      </c>
      <c r="AD54" s="12">
        <v>76.3</v>
      </c>
      <c r="AE54" s="12">
        <v>28.8</v>
      </c>
      <c r="AF54" s="12">
        <v>49.4</v>
      </c>
      <c r="AG54" s="12">
        <v>91.2</v>
      </c>
      <c r="AH54" s="12"/>
      <c r="AI54" s="10">
        <v>75199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35.1</v>
      </c>
      <c r="C55" s="12">
        <v>53.7</v>
      </c>
      <c r="D55" s="12">
        <v>11.2</v>
      </c>
      <c r="E55" s="12">
        <v>49.5</v>
      </c>
      <c r="F55" s="12">
        <v>52</v>
      </c>
      <c r="G55" s="12">
        <v>15.5</v>
      </c>
      <c r="H55" s="12">
        <v>28.8</v>
      </c>
      <c r="I55" s="12">
        <v>41.2</v>
      </c>
      <c r="J55" s="12">
        <v>65.8</v>
      </c>
      <c r="K55" s="12">
        <v>41.3</v>
      </c>
      <c r="L55" s="12">
        <v>11.6</v>
      </c>
      <c r="M55" s="12">
        <v>68.5</v>
      </c>
      <c r="N55" s="12">
        <v>38.700000000000003</v>
      </c>
      <c r="O55" s="12">
        <v>29.8</v>
      </c>
      <c r="P55" s="12">
        <v>40.9</v>
      </c>
      <c r="Q55" s="12">
        <v>72.7</v>
      </c>
      <c r="R55" s="12">
        <v>69.900000000000006</v>
      </c>
      <c r="S55" s="12">
        <v>69.400000000000006</v>
      </c>
      <c r="T55" s="12">
        <v>70.099999999999994</v>
      </c>
      <c r="U55" s="12">
        <v>69.2</v>
      </c>
      <c r="V55" s="12">
        <v>47.4</v>
      </c>
      <c r="W55" s="12">
        <v>70.900000000000006</v>
      </c>
      <c r="X55" s="12">
        <v>24</v>
      </c>
      <c r="Y55" s="12">
        <v>81.2</v>
      </c>
      <c r="Z55" s="12">
        <v>82.5</v>
      </c>
      <c r="AA55" s="12">
        <v>66.400000000000006</v>
      </c>
      <c r="AB55" s="12">
        <v>76</v>
      </c>
      <c r="AC55" s="12">
        <v>67.7</v>
      </c>
      <c r="AD55" s="12">
        <v>75.2</v>
      </c>
      <c r="AE55" s="12">
        <v>28.3</v>
      </c>
      <c r="AF55" s="12">
        <v>49.3</v>
      </c>
      <c r="AG55" s="12">
        <v>89.1</v>
      </c>
      <c r="AH55" s="12"/>
      <c r="AI55" s="10">
        <v>114960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33.700000000000003</v>
      </c>
      <c r="C56" s="12">
        <v>51.2</v>
      </c>
      <c r="D56" s="12">
        <v>11</v>
      </c>
      <c r="E56" s="12">
        <v>47</v>
      </c>
      <c r="F56" s="12">
        <v>49.7</v>
      </c>
      <c r="G56" s="12">
        <v>15.2</v>
      </c>
      <c r="H56" s="12">
        <v>26.3</v>
      </c>
      <c r="I56" s="12">
        <v>38.799999999999997</v>
      </c>
      <c r="J56" s="12">
        <v>60.6</v>
      </c>
      <c r="K56" s="12">
        <v>38.9</v>
      </c>
      <c r="L56" s="12">
        <v>11.4</v>
      </c>
      <c r="M56" s="12">
        <v>60.6</v>
      </c>
      <c r="N56" s="12">
        <v>36.9</v>
      </c>
      <c r="O56" s="12">
        <v>27.7</v>
      </c>
      <c r="P56" s="12">
        <v>39.1</v>
      </c>
      <c r="Q56" s="12">
        <v>65.8</v>
      </c>
      <c r="R56" s="12">
        <v>63.6</v>
      </c>
      <c r="S56" s="12">
        <v>63.5</v>
      </c>
      <c r="T56" s="12">
        <v>64.2</v>
      </c>
      <c r="U56" s="12">
        <v>64</v>
      </c>
      <c r="V56" s="12">
        <v>46.4</v>
      </c>
      <c r="W56" s="12">
        <v>66.5</v>
      </c>
      <c r="X56" s="12">
        <v>23.5</v>
      </c>
      <c r="Y56" s="12">
        <v>74.599999999999994</v>
      </c>
      <c r="Z56" s="12">
        <v>76.400000000000006</v>
      </c>
      <c r="AA56" s="12">
        <v>65</v>
      </c>
      <c r="AB56" s="12">
        <v>71.099999999999994</v>
      </c>
      <c r="AC56" s="12">
        <v>65.099999999999994</v>
      </c>
      <c r="AD56" s="12">
        <v>70.099999999999994</v>
      </c>
      <c r="AE56" s="12">
        <v>28</v>
      </c>
      <c r="AF56" s="12">
        <v>48.7</v>
      </c>
      <c r="AG56" s="12">
        <v>82.3</v>
      </c>
      <c r="AH56" s="12"/>
      <c r="AI56" s="10">
        <v>108647.5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19.100000000000001</v>
      </c>
      <c r="C57" s="12">
        <v>29.1</v>
      </c>
      <c r="D57" s="12">
        <v>5.8</v>
      </c>
      <c r="E57" s="12">
        <v>26.9</v>
      </c>
      <c r="F57" s="12">
        <v>28.9</v>
      </c>
      <c r="G57" s="12">
        <v>7.9</v>
      </c>
      <c r="H57" s="12">
        <v>12.8</v>
      </c>
      <c r="I57" s="12">
        <v>21.2</v>
      </c>
      <c r="J57" s="12">
        <v>32.799999999999997</v>
      </c>
      <c r="K57" s="12">
        <v>19.8</v>
      </c>
      <c r="L57" s="12">
        <v>6</v>
      </c>
      <c r="M57" s="12">
        <v>29.5</v>
      </c>
      <c r="N57" s="12">
        <v>20.2</v>
      </c>
      <c r="O57" s="12">
        <v>13.9</v>
      </c>
      <c r="P57" s="12">
        <v>20.100000000000001</v>
      </c>
      <c r="Q57" s="12">
        <v>38.5</v>
      </c>
      <c r="R57" s="12">
        <v>37.200000000000003</v>
      </c>
      <c r="S57" s="12">
        <v>35.200000000000003</v>
      </c>
      <c r="T57" s="12">
        <v>37.299999999999997</v>
      </c>
      <c r="U57" s="12">
        <v>36.9</v>
      </c>
      <c r="V57" s="12">
        <v>28.2</v>
      </c>
      <c r="W57" s="12">
        <v>38.200000000000003</v>
      </c>
      <c r="X57" s="12">
        <v>12.2</v>
      </c>
      <c r="Y57" s="12">
        <v>37</v>
      </c>
      <c r="Z57" s="12">
        <v>44.9</v>
      </c>
      <c r="AA57" s="12">
        <v>39.700000000000003</v>
      </c>
      <c r="AB57" s="12">
        <v>41.8</v>
      </c>
      <c r="AC57" s="12">
        <v>38.799999999999997</v>
      </c>
      <c r="AD57" s="12">
        <v>39.4</v>
      </c>
      <c r="AE57" s="12">
        <v>15.3</v>
      </c>
      <c r="AF57" s="12">
        <v>29.6</v>
      </c>
      <c r="AG57" s="12">
        <v>48</v>
      </c>
      <c r="AH57" s="12"/>
      <c r="AI57" s="10">
        <v>56958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285" priority="187" stopIfTrue="1" operator="greaterThan">
      <formula>300</formula>
    </cfRule>
    <cfRule type="cellIs" dxfId="2284" priority="188" stopIfTrue="1" operator="between">
      <formula>150</formula>
      <formula>250</formula>
    </cfRule>
    <cfRule type="cellIs" dxfId="2283" priority="189" stopIfTrue="1" operator="between">
      <formula>250</formula>
      <formula>300</formula>
    </cfRule>
  </conditionalFormatting>
  <conditionalFormatting sqref="B4">
    <cfRule type="cellIs" dxfId="2282" priority="91" stopIfTrue="1" operator="greaterThan">
      <formula>300</formula>
    </cfRule>
    <cfRule type="cellIs" dxfId="2281" priority="92" stopIfTrue="1" operator="between">
      <formula>150</formula>
      <formula>250</formula>
    </cfRule>
    <cfRule type="cellIs" dxfId="2280" priority="93" stopIfTrue="1" operator="between">
      <formula>250</formula>
      <formula>300</formula>
    </cfRule>
  </conditionalFormatting>
  <conditionalFormatting sqref="D4">
    <cfRule type="cellIs" dxfId="2279" priority="88" stopIfTrue="1" operator="greaterThan">
      <formula>300</formula>
    </cfRule>
    <cfRule type="cellIs" dxfId="2278" priority="89" stopIfTrue="1" operator="between">
      <formula>150</formula>
      <formula>250</formula>
    </cfRule>
    <cfRule type="cellIs" dxfId="2277" priority="90" stopIfTrue="1" operator="between">
      <formula>250</formula>
      <formula>300</formula>
    </cfRule>
  </conditionalFormatting>
  <conditionalFormatting sqref="E4">
    <cfRule type="cellIs" dxfId="2276" priority="85" stopIfTrue="1" operator="greaterThan">
      <formula>300</formula>
    </cfRule>
    <cfRule type="cellIs" dxfId="2275" priority="86" stopIfTrue="1" operator="between">
      <formula>150</formula>
      <formula>250</formula>
    </cfRule>
    <cfRule type="cellIs" dxfId="2274" priority="87" stopIfTrue="1" operator="between">
      <formula>250</formula>
      <formula>300</formula>
    </cfRule>
  </conditionalFormatting>
  <conditionalFormatting sqref="F4">
    <cfRule type="cellIs" dxfId="2273" priority="82" stopIfTrue="1" operator="greaterThan">
      <formula>300</formula>
    </cfRule>
    <cfRule type="cellIs" dxfId="2272" priority="83" stopIfTrue="1" operator="between">
      <formula>150</formula>
      <formula>250</formula>
    </cfRule>
    <cfRule type="cellIs" dxfId="2271" priority="84" stopIfTrue="1" operator="between">
      <formula>250</formula>
      <formula>300</formula>
    </cfRule>
  </conditionalFormatting>
  <conditionalFormatting sqref="G4">
    <cfRule type="cellIs" dxfId="2270" priority="79" stopIfTrue="1" operator="greaterThan">
      <formula>300</formula>
    </cfRule>
    <cfRule type="cellIs" dxfId="2269" priority="80" stopIfTrue="1" operator="between">
      <formula>150</formula>
      <formula>250</formula>
    </cfRule>
    <cfRule type="cellIs" dxfId="2268" priority="81" stopIfTrue="1" operator="between">
      <formula>250</formula>
      <formula>300</formula>
    </cfRule>
  </conditionalFormatting>
  <conditionalFormatting sqref="H4">
    <cfRule type="cellIs" dxfId="2267" priority="76" stopIfTrue="1" operator="greaterThan">
      <formula>300</formula>
    </cfRule>
    <cfRule type="cellIs" dxfId="2266" priority="77" stopIfTrue="1" operator="between">
      <formula>150</formula>
      <formula>250</formula>
    </cfRule>
    <cfRule type="cellIs" dxfId="2265" priority="78" stopIfTrue="1" operator="between">
      <formula>250</formula>
      <formula>300</formula>
    </cfRule>
  </conditionalFormatting>
  <conditionalFormatting sqref="I4">
    <cfRule type="cellIs" dxfId="2264" priority="73" stopIfTrue="1" operator="greaterThan">
      <formula>300</formula>
    </cfRule>
    <cfRule type="cellIs" dxfId="2263" priority="74" stopIfTrue="1" operator="between">
      <formula>150</formula>
      <formula>250</formula>
    </cfRule>
    <cfRule type="cellIs" dxfId="2262" priority="75" stopIfTrue="1" operator="between">
      <formula>250</formula>
      <formula>300</formula>
    </cfRule>
  </conditionalFormatting>
  <conditionalFormatting sqref="J4">
    <cfRule type="cellIs" dxfId="2261" priority="70" stopIfTrue="1" operator="greaterThan">
      <formula>300</formula>
    </cfRule>
    <cfRule type="cellIs" dxfId="2260" priority="71" stopIfTrue="1" operator="between">
      <formula>150</formula>
      <formula>250</formula>
    </cfRule>
    <cfRule type="cellIs" dxfId="2259" priority="72" stopIfTrue="1" operator="between">
      <formula>250</formula>
      <formula>300</formula>
    </cfRule>
  </conditionalFormatting>
  <conditionalFormatting sqref="K4">
    <cfRule type="cellIs" dxfId="2258" priority="67" stopIfTrue="1" operator="greaterThan">
      <formula>300</formula>
    </cfRule>
    <cfRule type="cellIs" dxfId="2257" priority="68" stopIfTrue="1" operator="between">
      <formula>150</formula>
      <formula>250</formula>
    </cfRule>
    <cfRule type="cellIs" dxfId="2256" priority="69" stopIfTrue="1" operator="between">
      <formula>250</formula>
      <formula>300</formula>
    </cfRule>
  </conditionalFormatting>
  <conditionalFormatting sqref="L4">
    <cfRule type="cellIs" dxfId="2255" priority="64" stopIfTrue="1" operator="greaterThan">
      <formula>300</formula>
    </cfRule>
    <cfRule type="cellIs" dxfId="2254" priority="65" stopIfTrue="1" operator="between">
      <formula>150</formula>
      <formula>250</formula>
    </cfRule>
    <cfRule type="cellIs" dxfId="2253" priority="66" stopIfTrue="1" operator="between">
      <formula>250</formula>
      <formula>300</formula>
    </cfRule>
  </conditionalFormatting>
  <conditionalFormatting sqref="M4">
    <cfRule type="cellIs" dxfId="2252" priority="61" stopIfTrue="1" operator="greaterThan">
      <formula>300</formula>
    </cfRule>
    <cfRule type="cellIs" dxfId="2251" priority="62" stopIfTrue="1" operator="between">
      <formula>150</formula>
      <formula>250</formula>
    </cfRule>
    <cfRule type="cellIs" dxfId="2250" priority="63" stopIfTrue="1" operator="between">
      <formula>250</formula>
      <formula>300</formula>
    </cfRule>
  </conditionalFormatting>
  <conditionalFormatting sqref="N4">
    <cfRule type="cellIs" dxfId="2249" priority="58" stopIfTrue="1" operator="greaterThan">
      <formula>300</formula>
    </cfRule>
    <cfRule type="cellIs" dxfId="2248" priority="59" stopIfTrue="1" operator="between">
      <formula>150</formula>
      <formula>250</formula>
    </cfRule>
    <cfRule type="cellIs" dxfId="2247" priority="60" stopIfTrue="1" operator="between">
      <formula>250</formula>
      <formula>300</formula>
    </cfRule>
  </conditionalFormatting>
  <conditionalFormatting sqref="O4">
    <cfRule type="cellIs" dxfId="2246" priority="55" stopIfTrue="1" operator="greaterThan">
      <formula>300</formula>
    </cfRule>
    <cfRule type="cellIs" dxfId="2245" priority="56" stopIfTrue="1" operator="between">
      <formula>150</formula>
      <formula>250</formula>
    </cfRule>
    <cfRule type="cellIs" dxfId="2244" priority="57" stopIfTrue="1" operator="between">
      <formula>250</formula>
      <formula>300</formula>
    </cfRule>
  </conditionalFormatting>
  <conditionalFormatting sqref="P4">
    <cfRule type="cellIs" dxfId="2243" priority="52" stopIfTrue="1" operator="greaterThan">
      <formula>300</formula>
    </cfRule>
    <cfRule type="cellIs" dxfId="2242" priority="53" stopIfTrue="1" operator="between">
      <formula>150</formula>
      <formula>250</formula>
    </cfRule>
    <cfRule type="cellIs" dxfId="2241" priority="54" stopIfTrue="1" operator="between">
      <formula>250</formula>
      <formula>300</formula>
    </cfRule>
  </conditionalFormatting>
  <conditionalFormatting sqref="Q4">
    <cfRule type="cellIs" dxfId="2240" priority="49" stopIfTrue="1" operator="greaterThan">
      <formula>300</formula>
    </cfRule>
    <cfRule type="cellIs" dxfId="2239" priority="50" stopIfTrue="1" operator="between">
      <formula>150</formula>
      <formula>250</formula>
    </cfRule>
    <cfRule type="cellIs" dxfId="2238" priority="51" stopIfTrue="1" operator="between">
      <formula>250</formula>
      <formula>300</formula>
    </cfRule>
  </conditionalFormatting>
  <conditionalFormatting sqref="R4">
    <cfRule type="cellIs" dxfId="2237" priority="46" stopIfTrue="1" operator="greaterThan">
      <formula>300</formula>
    </cfRule>
    <cfRule type="cellIs" dxfId="2236" priority="47" stopIfTrue="1" operator="between">
      <formula>150</formula>
      <formula>250</formula>
    </cfRule>
    <cfRule type="cellIs" dxfId="2235" priority="48" stopIfTrue="1" operator="between">
      <formula>250</formula>
      <formula>300</formula>
    </cfRule>
  </conditionalFormatting>
  <conditionalFormatting sqref="S4">
    <cfRule type="cellIs" dxfId="2234" priority="43" stopIfTrue="1" operator="greaterThan">
      <formula>300</formula>
    </cfRule>
    <cfRule type="cellIs" dxfId="2233" priority="44" stopIfTrue="1" operator="between">
      <formula>150</formula>
      <formula>250</formula>
    </cfRule>
    <cfRule type="cellIs" dxfId="2232" priority="45" stopIfTrue="1" operator="between">
      <formula>250</formula>
      <formula>300</formula>
    </cfRule>
  </conditionalFormatting>
  <conditionalFormatting sqref="T4">
    <cfRule type="cellIs" dxfId="2231" priority="40" stopIfTrue="1" operator="greaterThan">
      <formula>300</formula>
    </cfRule>
    <cfRule type="cellIs" dxfId="2230" priority="41" stopIfTrue="1" operator="between">
      <formula>150</formula>
      <formula>250</formula>
    </cfRule>
    <cfRule type="cellIs" dxfId="2229" priority="42" stopIfTrue="1" operator="between">
      <formula>250</formula>
      <formula>300</formula>
    </cfRule>
  </conditionalFormatting>
  <conditionalFormatting sqref="U4">
    <cfRule type="cellIs" dxfId="2228" priority="37" stopIfTrue="1" operator="greaterThan">
      <formula>300</formula>
    </cfRule>
    <cfRule type="cellIs" dxfId="2227" priority="38" stopIfTrue="1" operator="between">
      <formula>150</formula>
      <formula>250</formula>
    </cfRule>
    <cfRule type="cellIs" dxfId="2226" priority="39" stopIfTrue="1" operator="between">
      <formula>250</formula>
      <formula>300</formula>
    </cfRule>
  </conditionalFormatting>
  <conditionalFormatting sqref="V4">
    <cfRule type="cellIs" dxfId="2225" priority="34" stopIfTrue="1" operator="greaterThan">
      <formula>300</formula>
    </cfRule>
    <cfRule type="cellIs" dxfId="2224" priority="35" stopIfTrue="1" operator="between">
      <formula>150</formula>
      <formula>250</formula>
    </cfRule>
    <cfRule type="cellIs" dxfId="2223" priority="36" stopIfTrue="1" operator="between">
      <formula>250</formula>
      <formula>300</formula>
    </cfRule>
  </conditionalFormatting>
  <conditionalFormatting sqref="W4">
    <cfRule type="cellIs" dxfId="2222" priority="31" stopIfTrue="1" operator="greaterThan">
      <formula>300</formula>
    </cfRule>
    <cfRule type="cellIs" dxfId="2221" priority="32" stopIfTrue="1" operator="between">
      <formula>150</formula>
      <formula>250</formula>
    </cfRule>
    <cfRule type="cellIs" dxfId="2220" priority="33" stopIfTrue="1" operator="between">
      <formula>250</formula>
      <formula>300</formula>
    </cfRule>
  </conditionalFormatting>
  <conditionalFormatting sqref="X4">
    <cfRule type="cellIs" dxfId="2219" priority="28" stopIfTrue="1" operator="greaterThan">
      <formula>300</formula>
    </cfRule>
    <cfRule type="cellIs" dxfId="2218" priority="29" stopIfTrue="1" operator="between">
      <formula>150</formula>
      <formula>250</formula>
    </cfRule>
    <cfRule type="cellIs" dxfId="2217" priority="30" stopIfTrue="1" operator="between">
      <formula>250</formula>
      <formula>300</formula>
    </cfRule>
  </conditionalFormatting>
  <conditionalFormatting sqref="Y4">
    <cfRule type="cellIs" dxfId="2216" priority="25" stopIfTrue="1" operator="greaterThan">
      <formula>300</formula>
    </cfRule>
    <cfRule type="cellIs" dxfId="2215" priority="26" stopIfTrue="1" operator="between">
      <formula>150</formula>
      <formula>250</formula>
    </cfRule>
    <cfRule type="cellIs" dxfId="2214" priority="27" stopIfTrue="1" operator="between">
      <formula>250</formula>
      <formula>300</formula>
    </cfRule>
  </conditionalFormatting>
  <conditionalFormatting sqref="Z4">
    <cfRule type="cellIs" dxfId="2213" priority="22" stopIfTrue="1" operator="greaterThan">
      <formula>300</formula>
    </cfRule>
    <cfRule type="cellIs" dxfId="2212" priority="23" stopIfTrue="1" operator="between">
      <formula>150</formula>
      <formula>250</formula>
    </cfRule>
    <cfRule type="cellIs" dxfId="2211" priority="24" stopIfTrue="1" operator="between">
      <formula>250</formula>
      <formula>300</formula>
    </cfRule>
  </conditionalFormatting>
  <conditionalFormatting sqref="AA4">
    <cfRule type="cellIs" dxfId="2210" priority="19" stopIfTrue="1" operator="greaterThan">
      <formula>300</formula>
    </cfRule>
    <cfRule type="cellIs" dxfId="2209" priority="20" stopIfTrue="1" operator="between">
      <formula>150</formula>
      <formula>250</formula>
    </cfRule>
    <cfRule type="cellIs" dxfId="2208" priority="21" stopIfTrue="1" operator="between">
      <formula>250</formula>
      <formula>300</formula>
    </cfRule>
  </conditionalFormatting>
  <conditionalFormatting sqref="AB4">
    <cfRule type="cellIs" dxfId="2207" priority="16" stopIfTrue="1" operator="greaterThan">
      <formula>300</formula>
    </cfRule>
    <cfRule type="cellIs" dxfId="2206" priority="17" stopIfTrue="1" operator="between">
      <formula>150</formula>
      <formula>250</formula>
    </cfRule>
    <cfRule type="cellIs" dxfId="2205" priority="18" stopIfTrue="1" operator="between">
      <formula>250</formula>
      <formula>300</formula>
    </cfRule>
  </conditionalFormatting>
  <conditionalFormatting sqref="AC4">
    <cfRule type="cellIs" dxfId="2204" priority="13" stopIfTrue="1" operator="greaterThan">
      <formula>300</formula>
    </cfRule>
    <cfRule type="cellIs" dxfId="2203" priority="14" stopIfTrue="1" operator="between">
      <formula>150</formula>
      <formula>250</formula>
    </cfRule>
    <cfRule type="cellIs" dxfId="2202" priority="15" stopIfTrue="1" operator="between">
      <formula>250</formula>
      <formula>300</formula>
    </cfRule>
  </conditionalFormatting>
  <conditionalFormatting sqref="AD4">
    <cfRule type="cellIs" dxfId="2201" priority="10" stopIfTrue="1" operator="greaterThan">
      <formula>300</formula>
    </cfRule>
    <cfRule type="cellIs" dxfId="2200" priority="11" stopIfTrue="1" operator="between">
      <formula>150</formula>
      <formula>250</formula>
    </cfRule>
    <cfRule type="cellIs" dxfId="2199" priority="12" stopIfTrue="1" operator="between">
      <formula>250</formula>
      <formula>300</formula>
    </cfRule>
  </conditionalFormatting>
  <conditionalFormatting sqref="AE4">
    <cfRule type="cellIs" dxfId="2198" priority="7" stopIfTrue="1" operator="greaterThan">
      <formula>300</formula>
    </cfRule>
    <cfRule type="cellIs" dxfId="2197" priority="8" stopIfTrue="1" operator="between">
      <formula>150</formula>
      <formula>250</formula>
    </cfRule>
    <cfRule type="cellIs" dxfId="2196" priority="9" stopIfTrue="1" operator="between">
      <formula>250</formula>
      <formula>300</formula>
    </cfRule>
  </conditionalFormatting>
  <conditionalFormatting sqref="AF4">
    <cfRule type="cellIs" dxfId="2195" priority="4" stopIfTrue="1" operator="greaterThan">
      <formula>300</formula>
    </cfRule>
    <cfRule type="cellIs" dxfId="2194" priority="5" stopIfTrue="1" operator="between">
      <formula>150</formula>
      <formula>250</formula>
    </cfRule>
    <cfRule type="cellIs" dxfId="2193" priority="6" stopIfTrue="1" operator="between">
      <formula>250</formula>
      <formula>300</formula>
    </cfRule>
  </conditionalFormatting>
  <conditionalFormatting sqref="AG4">
    <cfRule type="cellIs" dxfId="2192" priority="1" stopIfTrue="1" operator="greaterThan">
      <formula>300</formula>
    </cfRule>
    <cfRule type="cellIs" dxfId="2191" priority="2" stopIfTrue="1" operator="between">
      <formula>150</formula>
      <formula>250</formula>
    </cfRule>
    <cfRule type="cellIs" dxfId="219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45.7</v>
      </c>
      <c r="C3" s="12">
        <v>42.9</v>
      </c>
      <c r="D3" s="12">
        <v>43</v>
      </c>
      <c r="E3" s="12">
        <v>43.1</v>
      </c>
      <c r="F3" s="12">
        <v>42.4</v>
      </c>
      <c r="G3" s="12">
        <v>42.8</v>
      </c>
      <c r="H3" s="12">
        <v>41.9</v>
      </c>
      <c r="I3" s="12">
        <v>41.8</v>
      </c>
      <c r="J3" s="12">
        <v>41.4</v>
      </c>
      <c r="K3" s="12">
        <v>51</v>
      </c>
      <c r="L3" s="12">
        <v>42.1</v>
      </c>
      <c r="M3" s="12">
        <v>41.6</v>
      </c>
      <c r="N3" s="12">
        <v>51.5</v>
      </c>
      <c r="O3" s="12">
        <v>41.7</v>
      </c>
      <c r="P3" s="12">
        <v>46.1</v>
      </c>
      <c r="Q3" s="12">
        <v>43.2</v>
      </c>
      <c r="R3" s="12">
        <v>44.3</v>
      </c>
      <c r="S3" s="12">
        <v>44.6</v>
      </c>
      <c r="T3" s="12">
        <v>45.8</v>
      </c>
      <c r="U3" s="12">
        <v>34.299999999999997</v>
      </c>
      <c r="V3" s="12">
        <v>43</v>
      </c>
      <c r="W3" s="12">
        <v>44.9</v>
      </c>
      <c r="X3" s="12">
        <v>42.8</v>
      </c>
      <c r="Y3" s="12">
        <v>42.5</v>
      </c>
      <c r="Z3" s="12">
        <v>49</v>
      </c>
      <c r="AA3" s="12">
        <v>53</v>
      </c>
      <c r="AB3" s="12">
        <v>50.9</v>
      </c>
      <c r="AC3" s="12">
        <v>51.2</v>
      </c>
      <c r="AD3" s="12">
        <v>44.9</v>
      </c>
      <c r="AE3" s="12">
        <v>53</v>
      </c>
      <c r="AF3" s="12">
        <v>23.7</v>
      </c>
      <c r="AG3" s="12"/>
      <c r="AH3" s="12"/>
      <c r="AI3" s="12"/>
    </row>
    <row r="4" spans="1:40" s="6" customFormat="1" x14ac:dyDescent="0.25">
      <c r="A4" s="13" t="s">
        <v>4</v>
      </c>
      <c r="B4" s="28">
        <v>310.60000000000002</v>
      </c>
      <c r="C4" s="28">
        <f t="shared" ref="C4:D4" si="0">SUM(C54:C57)</f>
        <v>297.8</v>
      </c>
      <c r="D4" s="28">
        <f t="shared" si="0"/>
        <v>292</v>
      </c>
      <c r="E4" s="28">
        <f t="shared" ref="E4:F4" si="1">SUM(E54:E57)</f>
        <v>295.39999999999998</v>
      </c>
      <c r="F4" s="28">
        <f t="shared" si="1"/>
        <v>293.5</v>
      </c>
      <c r="G4" s="28">
        <f t="shared" ref="G4:H4" si="2">SUM(G54:G57)</f>
        <v>297.7</v>
      </c>
      <c r="H4" s="28">
        <f t="shared" si="2"/>
        <v>297.39999999999998</v>
      </c>
      <c r="I4" s="28">
        <f t="shared" ref="I4:J4" si="3">SUM(I54:I57)</f>
        <v>293.20000000000005</v>
      </c>
      <c r="J4" s="28">
        <f t="shared" si="3"/>
        <v>290.5</v>
      </c>
      <c r="K4" s="28">
        <f t="shared" ref="K4:L4" si="4">SUM(K54:K57)</f>
        <v>281</v>
      </c>
      <c r="L4" s="28">
        <f t="shared" si="4"/>
        <v>299</v>
      </c>
      <c r="M4" s="28">
        <f t="shared" ref="M4:N4" si="5">SUM(M54:M57)</f>
        <v>297.89999999999998</v>
      </c>
      <c r="N4" s="28">
        <f t="shared" si="5"/>
        <v>230.40000000000003</v>
      </c>
      <c r="O4" s="28">
        <f t="shared" ref="O4:Q4" si="6">SUM(O54:O57)</f>
        <v>273.3</v>
      </c>
      <c r="P4" s="28">
        <f t="shared" si="6"/>
        <v>333.7</v>
      </c>
      <c r="Q4" s="28">
        <f t="shared" si="6"/>
        <v>315.70000000000005</v>
      </c>
      <c r="R4" s="28">
        <f t="shared" ref="R4:S4" si="7">SUM(R54:R57)</f>
        <v>295.2</v>
      </c>
      <c r="S4" s="28">
        <f t="shared" si="7"/>
        <v>269.5</v>
      </c>
      <c r="T4" s="28">
        <f t="shared" ref="T4:U4" si="8">SUM(T54:T57)</f>
        <v>275.8</v>
      </c>
      <c r="U4" s="28">
        <f t="shared" si="8"/>
        <v>189.2</v>
      </c>
      <c r="V4" s="28">
        <f t="shared" ref="V4:W4" si="9">SUM(V54:V57)</f>
        <v>297.5</v>
      </c>
      <c r="W4" s="28">
        <f t="shared" si="9"/>
        <v>220.60000000000002</v>
      </c>
      <c r="X4" s="28">
        <f t="shared" ref="X4:Y4" si="10">SUM(X54:X57)</f>
        <v>317.10000000000002</v>
      </c>
      <c r="Y4" s="28">
        <f t="shared" si="10"/>
        <v>317.2</v>
      </c>
      <c r="Z4" s="28">
        <f t="shared" ref="Z4:AA4" si="11">SUM(Z54:Z57)</f>
        <v>297.79999999999995</v>
      </c>
      <c r="AA4" s="28">
        <f t="shared" si="11"/>
        <v>205.70000000000002</v>
      </c>
      <c r="AB4" s="28">
        <f t="shared" ref="AB4:AC4" si="12">SUM(AB54:AB57)</f>
        <v>145.30000000000001</v>
      </c>
      <c r="AC4" s="28">
        <f t="shared" si="12"/>
        <v>299</v>
      </c>
      <c r="AD4" s="28">
        <f t="shared" ref="AD4:AE4" si="13">SUM(AD54:AD57)</f>
        <v>91.1</v>
      </c>
      <c r="AE4" s="28">
        <f t="shared" si="13"/>
        <v>309.10000000000002</v>
      </c>
      <c r="AF4" s="28">
        <f t="shared" ref="AF4" si="14">SUM(AF54:AF57)</f>
        <v>79.8</v>
      </c>
      <c r="AG4" s="28"/>
      <c r="AI4" s="9">
        <f>SUM(C4:AG4)</f>
        <v>7998.4000000000015</v>
      </c>
      <c r="AJ4" s="14">
        <f>AVERAGE(C4:AG4)</f>
        <v>266.6133333333334</v>
      </c>
      <c r="AK4" s="15"/>
    </row>
    <row r="5" spans="1:40" x14ac:dyDescent="0.25">
      <c r="A5" s="11" t="s">
        <v>29</v>
      </c>
      <c r="B5" s="10">
        <v>397440</v>
      </c>
      <c r="C5" s="10">
        <f t="shared" ref="C5:D5" si="15">$B53+C6</f>
        <v>397739</v>
      </c>
      <c r="D5" s="10">
        <f t="shared" si="15"/>
        <v>398031</v>
      </c>
      <c r="E5" s="10">
        <f t="shared" ref="E5:F5" si="16">$B53+E6</f>
        <v>398326</v>
      </c>
      <c r="F5" s="10">
        <f t="shared" si="16"/>
        <v>398619</v>
      </c>
      <c r="G5" s="10">
        <f t="shared" ref="G5:H5" si="17">$B53+G6</f>
        <v>398917</v>
      </c>
      <c r="H5" s="10">
        <f t="shared" si="17"/>
        <v>399215</v>
      </c>
      <c r="I5" s="10">
        <f t="shared" ref="I5:J5" si="18">$B53+I6</f>
        <v>399510</v>
      </c>
      <c r="J5" s="10">
        <f t="shared" si="18"/>
        <v>399799</v>
      </c>
      <c r="K5" s="10">
        <f t="shared" ref="K5:L5" si="19">$B53+K6</f>
        <v>400081</v>
      </c>
      <c r="L5" s="10">
        <f t="shared" si="19"/>
        <v>400380</v>
      </c>
      <c r="M5" s="10">
        <f t="shared" ref="M5:N5" si="20">$B53+M6</f>
        <v>400678</v>
      </c>
      <c r="N5" s="10">
        <f t="shared" si="20"/>
        <v>400908</v>
      </c>
      <c r="O5" s="10">
        <f t="shared" ref="O5:Q5" si="21">$B53+O6</f>
        <v>401180</v>
      </c>
      <c r="P5" s="10">
        <f t="shared" si="21"/>
        <v>401515</v>
      </c>
      <c r="Q5" s="10">
        <f t="shared" si="21"/>
        <v>401831</v>
      </c>
      <c r="R5" s="10">
        <f t="shared" ref="R5:S5" si="22">$B53+R6</f>
        <v>402127</v>
      </c>
      <c r="S5" s="10">
        <f t="shared" si="22"/>
        <v>402396</v>
      </c>
      <c r="T5" s="10">
        <f t="shared" ref="T5:U5" si="23">$B53+T6</f>
        <v>402672</v>
      </c>
      <c r="U5" s="10">
        <f t="shared" si="23"/>
        <v>402861</v>
      </c>
      <c r="V5" s="10">
        <f t="shared" ref="V5:W5" si="24">$B53+V6</f>
        <v>403159</v>
      </c>
      <c r="W5" s="10">
        <f t="shared" si="24"/>
        <v>403381</v>
      </c>
      <c r="X5" s="10">
        <f t="shared" ref="X5:Y5" si="25">$B53+X6</f>
        <v>403698</v>
      </c>
      <c r="Y5" s="10">
        <f t="shared" si="25"/>
        <v>404015</v>
      </c>
      <c r="Z5" s="10">
        <f t="shared" ref="Z5:AA5" si="26">$B53+Z6</f>
        <v>404312</v>
      </c>
      <c r="AA5" s="10">
        <f t="shared" si="26"/>
        <v>404519</v>
      </c>
      <c r="AB5" s="10">
        <f t="shared" ref="AB5:AC5" si="27">$B53+AB6</f>
        <v>404644</v>
      </c>
      <c r="AC5" s="10">
        <f t="shared" si="27"/>
        <v>404964</v>
      </c>
      <c r="AD5" s="10">
        <f t="shared" ref="AD5:AE5" si="28">$B53+AD6</f>
        <v>405055</v>
      </c>
      <c r="AE5" s="10">
        <f t="shared" si="28"/>
        <v>405364</v>
      </c>
      <c r="AF5" s="10">
        <f t="shared" ref="AF5" si="29">$B53+AF6</f>
        <v>405444</v>
      </c>
      <c r="AG5" s="10"/>
      <c r="AI5" s="10">
        <f>MAX(C5:AG5)-B5</f>
        <v>8004</v>
      </c>
    </row>
    <row r="6" spans="1:40" s="19" customFormat="1" x14ac:dyDescent="0.25">
      <c r="B6" s="24">
        <v>355765</v>
      </c>
      <c r="C6" s="24">
        <v>356064</v>
      </c>
      <c r="D6" s="24">
        <v>356356</v>
      </c>
      <c r="E6" s="24">
        <v>356651</v>
      </c>
      <c r="F6" s="24">
        <v>356944</v>
      </c>
      <c r="G6" s="24">
        <v>357242</v>
      </c>
      <c r="H6" s="24">
        <v>357540</v>
      </c>
      <c r="I6" s="24">
        <v>357835</v>
      </c>
      <c r="J6" s="24">
        <v>358124</v>
      </c>
      <c r="K6" s="24">
        <v>358406</v>
      </c>
      <c r="L6" s="24">
        <v>358705</v>
      </c>
      <c r="M6" s="24">
        <v>359003</v>
      </c>
      <c r="N6" s="24">
        <v>359233</v>
      </c>
      <c r="O6" s="24">
        <v>359505</v>
      </c>
      <c r="P6" s="24">
        <v>359840</v>
      </c>
      <c r="Q6" s="24">
        <v>360156</v>
      </c>
      <c r="R6" s="24">
        <v>360452</v>
      </c>
      <c r="S6" s="24">
        <v>360721</v>
      </c>
      <c r="T6" s="24">
        <v>360997</v>
      </c>
      <c r="U6" s="24">
        <v>361186</v>
      </c>
      <c r="V6" s="24">
        <v>361484</v>
      </c>
      <c r="W6" s="24">
        <v>361706</v>
      </c>
      <c r="X6" s="24">
        <v>362023</v>
      </c>
      <c r="Y6" s="24">
        <v>362340</v>
      </c>
      <c r="Z6" s="24">
        <v>362637</v>
      </c>
      <c r="AA6" s="24">
        <v>362844</v>
      </c>
      <c r="AB6" s="24">
        <v>362969</v>
      </c>
      <c r="AC6" s="24">
        <v>363289</v>
      </c>
      <c r="AD6" s="24">
        <v>363380</v>
      </c>
      <c r="AE6" s="24">
        <v>363689</v>
      </c>
      <c r="AF6" s="24">
        <v>363769</v>
      </c>
      <c r="AG6" s="24"/>
      <c r="AI6" s="10"/>
      <c r="AJ6" s="20"/>
    </row>
    <row r="7" spans="1:40" x14ac:dyDescent="0.25">
      <c r="A7" s="11" t="s">
        <v>27</v>
      </c>
      <c r="B7" s="10">
        <v>340481.5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347253</v>
      </c>
      <c r="AI7" s="10">
        <f>MAX(C7:AG7)-B7</f>
        <v>6771.5</v>
      </c>
      <c r="AJ7" s="16"/>
    </row>
    <row r="8" spans="1:40" x14ac:dyDescent="0.25">
      <c r="A8" s="18" t="s">
        <v>37</v>
      </c>
      <c r="B8" s="10">
        <v>56958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58190</v>
      </c>
      <c r="AI8" s="10">
        <f>MAX(C8:AG8)-B8</f>
        <v>1232</v>
      </c>
    </row>
    <row r="9" spans="1:40" x14ac:dyDescent="0.25">
      <c r="AI9" s="10">
        <f>SUM(AI7:AI8)</f>
        <v>8003.5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35.4</v>
      </c>
      <c r="C54" s="12">
        <v>87.2</v>
      </c>
      <c r="D54" s="12">
        <v>86</v>
      </c>
      <c r="E54" s="12">
        <v>86.5</v>
      </c>
      <c r="F54" s="12">
        <v>85.9</v>
      </c>
      <c r="G54" s="12">
        <v>87.3</v>
      </c>
      <c r="H54" s="12">
        <v>87.1</v>
      </c>
      <c r="I54" s="12">
        <v>85.9</v>
      </c>
      <c r="J54" s="12">
        <v>85</v>
      </c>
      <c r="K54" s="12">
        <v>83.3</v>
      </c>
      <c r="L54" s="12">
        <v>87.7</v>
      </c>
      <c r="M54" s="12">
        <v>87</v>
      </c>
      <c r="N54" s="12">
        <v>64.400000000000006</v>
      </c>
      <c r="O54" s="12">
        <v>79.400000000000006</v>
      </c>
      <c r="P54" s="12">
        <v>99.1</v>
      </c>
      <c r="Q54" s="12">
        <v>92.4</v>
      </c>
      <c r="R54" s="12">
        <v>85.7</v>
      </c>
      <c r="S54" s="12">
        <v>76.8</v>
      </c>
      <c r="T54" s="12">
        <v>78.7</v>
      </c>
      <c r="U54" s="12">
        <v>54</v>
      </c>
      <c r="V54" s="12">
        <v>86.7</v>
      </c>
      <c r="W54" s="12">
        <v>65</v>
      </c>
      <c r="X54" s="12">
        <v>92.9</v>
      </c>
      <c r="Y54" s="12">
        <v>93.1</v>
      </c>
      <c r="Z54" s="12">
        <v>86.8</v>
      </c>
      <c r="AA54" s="12">
        <v>57.6</v>
      </c>
      <c r="AB54" s="12">
        <v>40.4</v>
      </c>
      <c r="AC54" s="12">
        <v>84.9</v>
      </c>
      <c r="AD54" s="12">
        <v>26.6</v>
      </c>
      <c r="AE54" s="12">
        <v>91.8</v>
      </c>
      <c r="AF54" s="12">
        <v>23.3</v>
      </c>
      <c r="AG54" s="12"/>
      <c r="AH54" s="12"/>
      <c r="AI54" s="10">
        <v>77529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35.1</v>
      </c>
      <c r="C55" s="12">
        <v>85.3</v>
      </c>
      <c r="D55" s="12">
        <v>83.9</v>
      </c>
      <c r="E55" s="12">
        <v>84.8</v>
      </c>
      <c r="F55" s="12">
        <v>84.3</v>
      </c>
      <c r="G55" s="12">
        <v>85.4</v>
      </c>
      <c r="H55" s="12">
        <v>85.4</v>
      </c>
      <c r="I55" s="12">
        <v>84.2</v>
      </c>
      <c r="J55" s="12">
        <v>83.4</v>
      </c>
      <c r="K55" s="12">
        <v>81.599999999999994</v>
      </c>
      <c r="L55" s="12">
        <v>86</v>
      </c>
      <c r="M55" s="12">
        <v>85.5</v>
      </c>
      <c r="N55" s="12">
        <v>64.2</v>
      </c>
      <c r="O55" s="12">
        <v>77.8</v>
      </c>
      <c r="P55" s="12">
        <v>97.1</v>
      </c>
      <c r="Q55" s="12">
        <v>90.7</v>
      </c>
      <c r="R55" s="12">
        <v>84.8</v>
      </c>
      <c r="S55" s="12">
        <v>76.2</v>
      </c>
      <c r="T55" s="12">
        <v>78.5</v>
      </c>
      <c r="U55" s="12">
        <v>53.2</v>
      </c>
      <c r="V55" s="12">
        <v>85.6</v>
      </c>
      <c r="W55" s="12">
        <v>63.8</v>
      </c>
      <c r="X55" s="12">
        <v>91</v>
      </c>
      <c r="Y55" s="12">
        <v>91.3</v>
      </c>
      <c r="Z55" s="12">
        <v>85.4</v>
      </c>
      <c r="AA55" s="12">
        <v>57.3</v>
      </c>
      <c r="AB55" s="12">
        <v>39.9</v>
      </c>
      <c r="AC55" s="12">
        <v>84.9</v>
      </c>
      <c r="AD55" s="12">
        <v>26</v>
      </c>
      <c r="AE55" s="12">
        <v>89.3</v>
      </c>
      <c r="AF55" s="12">
        <v>22.8</v>
      </c>
      <c r="AG55" s="12"/>
      <c r="AH55" s="12"/>
      <c r="AI55" s="10">
        <v>117251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33.700000000000003</v>
      </c>
      <c r="C56" s="12">
        <v>78.900000000000006</v>
      </c>
      <c r="D56" s="12">
        <v>77.3</v>
      </c>
      <c r="E56" s="12">
        <v>78.599999999999994</v>
      </c>
      <c r="F56" s="12">
        <v>78</v>
      </c>
      <c r="G56" s="12">
        <v>79</v>
      </c>
      <c r="H56" s="12">
        <v>79</v>
      </c>
      <c r="I56" s="12">
        <v>77.900000000000006</v>
      </c>
      <c r="J56" s="12">
        <v>77.5</v>
      </c>
      <c r="K56" s="12">
        <v>75.400000000000006</v>
      </c>
      <c r="L56" s="12">
        <v>79.5</v>
      </c>
      <c r="M56" s="12">
        <v>79.400000000000006</v>
      </c>
      <c r="N56" s="12">
        <v>62.5</v>
      </c>
      <c r="O56" s="12">
        <v>72.900000000000006</v>
      </c>
      <c r="P56" s="12">
        <v>89.8</v>
      </c>
      <c r="Q56" s="12">
        <v>84</v>
      </c>
      <c r="R56" s="12">
        <v>79.3</v>
      </c>
      <c r="S56" s="12">
        <v>73.3</v>
      </c>
      <c r="T56" s="12">
        <v>75</v>
      </c>
      <c r="U56" s="12">
        <v>51.8</v>
      </c>
      <c r="V56" s="12">
        <v>80.5</v>
      </c>
      <c r="W56" s="12">
        <v>61.4</v>
      </c>
      <c r="X56" s="12">
        <v>85.1</v>
      </c>
      <c r="Y56" s="12">
        <v>84.7</v>
      </c>
      <c r="Z56" s="12">
        <v>80.2</v>
      </c>
      <c r="AA56" s="12">
        <v>56.7</v>
      </c>
      <c r="AB56" s="12">
        <v>39.700000000000003</v>
      </c>
      <c r="AC56" s="12">
        <v>81.400000000000006</v>
      </c>
      <c r="AD56" s="12">
        <v>25.4</v>
      </c>
      <c r="AE56" s="12">
        <v>83.4</v>
      </c>
      <c r="AF56" s="12">
        <v>22.2</v>
      </c>
      <c r="AG56" s="12"/>
      <c r="AH56" s="12"/>
      <c r="AI56" s="10">
        <v>110798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19.100000000000001</v>
      </c>
      <c r="C57" s="12">
        <v>46.4</v>
      </c>
      <c r="D57" s="12">
        <v>44.8</v>
      </c>
      <c r="E57" s="12">
        <v>45.5</v>
      </c>
      <c r="F57" s="12">
        <v>45.3</v>
      </c>
      <c r="G57" s="12">
        <v>46</v>
      </c>
      <c r="H57" s="12">
        <v>45.9</v>
      </c>
      <c r="I57" s="12">
        <v>45.2</v>
      </c>
      <c r="J57" s="12">
        <v>44.6</v>
      </c>
      <c r="K57" s="12">
        <v>40.700000000000003</v>
      </c>
      <c r="L57" s="12">
        <v>45.8</v>
      </c>
      <c r="M57" s="12">
        <v>46</v>
      </c>
      <c r="N57" s="12">
        <v>39.299999999999997</v>
      </c>
      <c r="O57" s="12">
        <v>43.2</v>
      </c>
      <c r="P57" s="12">
        <v>47.7</v>
      </c>
      <c r="Q57" s="12">
        <v>48.6</v>
      </c>
      <c r="R57" s="12">
        <v>45.4</v>
      </c>
      <c r="S57" s="12">
        <v>43.2</v>
      </c>
      <c r="T57" s="12">
        <v>43.6</v>
      </c>
      <c r="U57" s="12">
        <v>30.2</v>
      </c>
      <c r="V57" s="12">
        <v>44.7</v>
      </c>
      <c r="W57" s="12">
        <v>30.4</v>
      </c>
      <c r="X57" s="12">
        <v>48.1</v>
      </c>
      <c r="Y57" s="12">
        <v>48.1</v>
      </c>
      <c r="Z57" s="12">
        <v>45.4</v>
      </c>
      <c r="AA57" s="12">
        <v>34.1</v>
      </c>
      <c r="AB57" s="12">
        <v>25.3</v>
      </c>
      <c r="AC57" s="12">
        <v>47.8</v>
      </c>
      <c r="AD57" s="12">
        <v>13.1</v>
      </c>
      <c r="AE57" s="12">
        <v>44.6</v>
      </c>
      <c r="AF57" s="12">
        <v>11.5</v>
      </c>
      <c r="AG57" s="12"/>
      <c r="AH57" s="12"/>
      <c r="AI57" s="10">
        <v>58190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189" priority="187" stopIfTrue="1" operator="greaterThan">
      <formula>300</formula>
    </cfRule>
    <cfRule type="cellIs" dxfId="2188" priority="188" stopIfTrue="1" operator="between">
      <formula>150</formula>
      <formula>250</formula>
    </cfRule>
    <cfRule type="cellIs" dxfId="2187" priority="189" stopIfTrue="1" operator="between">
      <formula>250</formula>
      <formula>300</formula>
    </cfRule>
  </conditionalFormatting>
  <conditionalFormatting sqref="AG4">
    <cfRule type="cellIs" dxfId="2186" priority="94" stopIfTrue="1" operator="greaterThan">
      <formula>300</formula>
    </cfRule>
    <cfRule type="cellIs" dxfId="2185" priority="95" stopIfTrue="1" operator="between">
      <formula>150</formula>
      <formula>250</formula>
    </cfRule>
    <cfRule type="cellIs" dxfId="2184" priority="96" stopIfTrue="1" operator="between">
      <formula>250</formula>
      <formula>300</formula>
    </cfRule>
  </conditionalFormatting>
  <conditionalFormatting sqref="B4">
    <cfRule type="cellIs" dxfId="2183" priority="91" stopIfTrue="1" operator="greaterThan">
      <formula>300</formula>
    </cfRule>
    <cfRule type="cellIs" dxfId="2182" priority="92" stopIfTrue="1" operator="between">
      <formula>150</formula>
      <formula>250</formula>
    </cfRule>
    <cfRule type="cellIs" dxfId="2181" priority="93" stopIfTrue="1" operator="between">
      <formula>250</formula>
      <formula>300</formula>
    </cfRule>
  </conditionalFormatting>
  <conditionalFormatting sqref="D4">
    <cfRule type="cellIs" dxfId="2180" priority="88" stopIfTrue="1" operator="greaterThan">
      <formula>300</formula>
    </cfRule>
    <cfRule type="cellIs" dxfId="2179" priority="89" stopIfTrue="1" operator="between">
      <formula>150</formula>
      <formula>250</formula>
    </cfRule>
    <cfRule type="cellIs" dxfId="2178" priority="90" stopIfTrue="1" operator="between">
      <formula>250</formula>
      <formula>300</formula>
    </cfRule>
  </conditionalFormatting>
  <conditionalFormatting sqref="E4">
    <cfRule type="cellIs" dxfId="2177" priority="85" stopIfTrue="1" operator="greaterThan">
      <formula>300</formula>
    </cfRule>
    <cfRule type="cellIs" dxfId="2176" priority="86" stopIfTrue="1" operator="between">
      <formula>150</formula>
      <formula>250</formula>
    </cfRule>
    <cfRule type="cellIs" dxfId="2175" priority="87" stopIfTrue="1" operator="between">
      <formula>250</formula>
      <formula>300</formula>
    </cfRule>
  </conditionalFormatting>
  <conditionalFormatting sqref="F4">
    <cfRule type="cellIs" dxfId="2174" priority="82" stopIfTrue="1" operator="greaterThan">
      <formula>300</formula>
    </cfRule>
    <cfRule type="cellIs" dxfId="2173" priority="83" stopIfTrue="1" operator="between">
      <formula>150</formula>
      <formula>250</formula>
    </cfRule>
    <cfRule type="cellIs" dxfId="2172" priority="84" stopIfTrue="1" operator="between">
      <formula>250</formula>
      <formula>300</formula>
    </cfRule>
  </conditionalFormatting>
  <conditionalFormatting sqref="G4">
    <cfRule type="cellIs" dxfId="2171" priority="79" stopIfTrue="1" operator="greaterThan">
      <formula>300</formula>
    </cfRule>
    <cfRule type="cellIs" dxfId="2170" priority="80" stopIfTrue="1" operator="between">
      <formula>150</formula>
      <formula>250</formula>
    </cfRule>
    <cfRule type="cellIs" dxfId="2169" priority="81" stopIfTrue="1" operator="between">
      <formula>250</formula>
      <formula>300</formula>
    </cfRule>
  </conditionalFormatting>
  <conditionalFormatting sqref="H4">
    <cfRule type="cellIs" dxfId="2168" priority="76" stopIfTrue="1" operator="greaterThan">
      <formula>300</formula>
    </cfRule>
    <cfRule type="cellIs" dxfId="2167" priority="77" stopIfTrue="1" operator="between">
      <formula>150</formula>
      <formula>250</formula>
    </cfRule>
    <cfRule type="cellIs" dxfId="2166" priority="78" stopIfTrue="1" operator="between">
      <formula>250</formula>
      <formula>300</formula>
    </cfRule>
  </conditionalFormatting>
  <conditionalFormatting sqref="I4">
    <cfRule type="cellIs" dxfId="2165" priority="73" stopIfTrue="1" operator="greaterThan">
      <formula>300</formula>
    </cfRule>
    <cfRule type="cellIs" dxfId="2164" priority="74" stopIfTrue="1" operator="between">
      <formula>150</formula>
      <formula>250</formula>
    </cfRule>
    <cfRule type="cellIs" dxfId="2163" priority="75" stopIfTrue="1" operator="between">
      <formula>250</formula>
      <formula>300</formula>
    </cfRule>
  </conditionalFormatting>
  <conditionalFormatting sqref="J4">
    <cfRule type="cellIs" dxfId="2162" priority="70" stopIfTrue="1" operator="greaterThan">
      <formula>300</formula>
    </cfRule>
    <cfRule type="cellIs" dxfId="2161" priority="71" stopIfTrue="1" operator="between">
      <formula>150</formula>
      <formula>250</formula>
    </cfRule>
    <cfRule type="cellIs" dxfId="2160" priority="72" stopIfTrue="1" operator="between">
      <formula>250</formula>
      <formula>300</formula>
    </cfRule>
  </conditionalFormatting>
  <conditionalFormatting sqref="K4">
    <cfRule type="cellIs" dxfId="2159" priority="67" stopIfTrue="1" operator="greaterThan">
      <formula>300</formula>
    </cfRule>
    <cfRule type="cellIs" dxfId="2158" priority="68" stopIfTrue="1" operator="between">
      <formula>150</formula>
      <formula>250</formula>
    </cfRule>
    <cfRule type="cellIs" dxfId="2157" priority="69" stopIfTrue="1" operator="between">
      <formula>250</formula>
      <formula>300</formula>
    </cfRule>
  </conditionalFormatting>
  <conditionalFormatting sqref="L4">
    <cfRule type="cellIs" dxfId="2156" priority="64" stopIfTrue="1" operator="greaterThan">
      <formula>300</formula>
    </cfRule>
    <cfRule type="cellIs" dxfId="2155" priority="65" stopIfTrue="1" operator="between">
      <formula>150</formula>
      <formula>250</formula>
    </cfRule>
    <cfRule type="cellIs" dxfId="2154" priority="66" stopIfTrue="1" operator="between">
      <formula>250</formula>
      <formula>300</formula>
    </cfRule>
  </conditionalFormatting>
  <conditionalFormatting sqref="M4">
    <cfRule type="cellIs" dxfId="2153" priority="61" stopIfTrue="1" operator="greaterThan">
      <formula>300</formula>
    </cfRule>
    <cfRule type="cellIs" dxfId="2152" priority="62" stopIfTrue="1" operator="between">
      <formula>150</formula>
      <formula>250</formula>
    </cfRule>
    <cfRule type="cellIs" dxfId="2151" priority="63" stopIfTrue="1" operator="between">
      <formula>250</formula>
      <formula>300</formula>
    </cfRule>
  </conditionalFormatting>
  <conditionalFormatting sqref="N4">
    <cfRule type="cellIs" dxfId="2150" priority="58" stopIfTrue="1" operator="greaterThan">
      <formula>300</formula>
    </cfRule>
    <cfRule type="cellIs" dxfId="2149" priority="59" stopIfTrue="1" operator="between">
      <formula>150</formula>
      <formula>250</formula>
    </cfRule>
    <cfRule type="cellIs" dxfId="2148" priority="60" stopIfTrue="1" operator="between">
      <formula>250</formula>
      <formula>300</formula>
    </cfRule>
  </conditionalFormatting>
  <conditionalFormatting sqref="O4">
    <cfRule type="cellIs" dxfId="2147" priority="55" stopIfTrue="1" operator="greaterThan">
      <formula>300</formula>
    </cfRule>
    <cfRule type="cellIs" dxfId="2146" priority="56" stopIfTrue="1" operator="between">
      <formula>150</formula>
      <formula>250</formula>
    </cfRule>
    <cfRule type="cellIs" dxfId="2145" priority="57" stopIfTrue="1" operator="between">
      <formula>250</formula>
      <formula>300</formula>
    </cfRule>
  </conditionalFormatting>
  <conditionalFormatting sqref="P4">
    <cfRule type="cellIs" dxfId="2144" priority="52" stopIfTrue="1" operator="greaterThan">
      <formula>300</formula>
    </cfRule>
    <cfRule type="cellIs" dxfId="2143" priority="53" stopIfTrue="1" operator="between">
      <formula>150</formula>
      <formula>250</formula>
    </cfRule>
    <cfRule type="cellIs" dxfId="2142" priority="54" stopIfTrue="1" operator="between">
      <formula>250</formula>
      <formula>300</formula>
    </cfRule>
  </conditionalFormatting>
  <conditionalFormatting sqref="Q4">
    <cfRule type="cellIs" dxfId="2141" priority="49" stopIfTrue="1" operator="greaterThan">
      <formula>300</formula>
    </cfRule>
    <cfRule type="cellIs" dxfId="2140" priority="50" stopIfTrue="1" operator="between">
      <formula>150</formula>
      <formula>250</formula>
    </cfRule>
    <cfRule type="cellIs" dxfId="2139" priority="51" stopIfTrue="1" operator="between">
      <formula>250</formula>
      <formula>300</formula>
    </cfRule>
  </conditionalFormatting>
  <conditionalFormatting sqref="R4">
    <cfRule type="cellIs" dxfId="2138" priority="46" stopIfTrue="1" operator="greaterThan">
      <formula>300</formula>
    </cfRule>
    <cfRule type="cellIs" dxfId="2137" priority="47" stopIfTrue="1" operator="between">
      <formula>150</formula>
      <formula>250</formula>
    </cfRule>
    <cfRule type="cellIs" dxfId="2136" priority="48" stopIfTrue="1" operator="between">
      <formula>250</formula>
      <formula>300</formula>
    </cfRule>
  </conditionalFormatting>
  <conditionalFormatting sqref="S4">
    <cfRule type="cellIs" dxfId="2135" priority="43" stopIfTrue="1" operator="greaterThan">
      <formula>300</formula>
    </cfRule>
    <cfRule type="cellIs" dxfId="2134" priority="44" stopIfTrue="1" operator="between">
      <formula>150</formula>
      <formula>250</formula>
    </cfRule>
    <cfRule type="cellIs" dxfId="2133" priority="45" stopIfTrue="1" operator="between">
      <formula>250</formula>
      <formula>300</formula>
    </cfRule>
  </conditionalFormatting>
  <conditionalFormatting sqref="T4">
    <cfRule type="cellIs" dxfId="2132" priority="40" stopIfTrue="1" operator="greaterThan">
      <formula>300</formula>
    </cfRule>
    <cfRule type="cellIs" dxfId="2131" priority="41" stopIfTrue="1" operator="between">
      <formula>150</formula>
      <formula>250</formula>
    </cfRule>
    <cfRule type="cellIs" dxfId="2130" priority="42" stopIfTrue="1" operator="between">
      <formula>250</formula>
      <formula>300</formula>
    </cfRule>
  </conditionalFormatting>
  <conditionalFormatting sqref="U4">
    <cfRule type="cellIs" dxfId="2129" priority="37" stopIfTrue="1" operator="greaterThan">
      <formula>300</formula>
    </cfRule>
    <cfRule type="cellIs" dxfId="2128" priority="38" stopIfTrue="1" operator="between">
      <formula>150</formula>
      <formula>250</formula>
    </cfRule>
    <cfRule type="cellIs" dxfId="2127" priority="39" stopIfTrue="1" operator="between">
      <formula>250</formula>
      <formula>300</formula>
    </cfRule>
  </conditionalFormatting>
  <conditionalFormatting sqref="V4">
    <cfRule type="cellIs" dxfId="2126" priority="34" stopIfTrue="1" operator="greaterThan">
      <formula>300</formula>
    </cfRule>
    <cfRule type="cellIs" dxfId="2125" priority="35" stopIfTrue="1" operator="between">
      <formula>150</formula>
      <formula>250</formula>
    </cfRule>
    <cfRule type="cellIs" dxfId="2124" priority="36" stopIfTrue="1" operator="between">
      <formula>250</formula>
      <formula>300</formula>
    </cfRule>
  </conditionalFormatting>
  <conditionalFormatting sqref="W4">
    <cfRule type="cellIs" dxfId="2123" priority="31" stopIfTrue="1" operator="greaterThan">
      <formula>300</formula>
    </cfRule>
    <cfRule type="cellIs" dxfId="2122" priority="32" stopIfTrue="1" operator="between">
      <formula>150</formula>
      <formula>250</formula>
    </cfRule>
    <cfRule type="cellIs" dxfId="2121" priority="33" stopIfTrue="1" operator="between">
      <formula>250</formula>
      <formula>300</formula>
    </cfRule>
  </conditionalFormatting>
  <conditionalFormatting sqref="X4">
    <cfRule type="cellIs" dxfId="2120" priority="25" stopIfTrue="1" operator="greaterThan">
      <formula>300</formula>
    </cfRule>
    <cfRule type="cellIs" dxfId="2119" priority="26" stopIfTrue="1" operator="between">
      <formula>150</formula>
      <formula>250</formula>
    </cfRule>
    <cfRule type="cellIs" dxfId="2118" priority="27" stopIfTrue="1" operator="between">
      <formula>250</formula>
      <formula>300</formula>
    </cfRule>
  </conditionalFormatting>
  <conditionalFormatting sqref="Y4">
    <cfRule type="cellIs" dxfId="2117" priority="22" stopIfTrue="1" operator="greaterThan">
      <formula>300</formula>
    </cfRule>
    <cfRule type="cellIs" dxfId="2116" priority="23" stopIfTrue="1" operator="between">
      <formula>150</formula>
      <formula>250</formula>
    </cfRule>
    <cfRule type="cellIs" dxfId="2115" priority="24" stopIfTrue="1" operator="between">
      <formula>250</formula>
      <formula>300</formula>
    </cfRule>
  </conditionalFormatting>
  <conditionalFormatting sqref="Z4">
    <cfRule type="cellIs" dxfId="2114" priority="19" stopIfTrue="1" operator="greaterThan">
      <formula>300</formula>
    </cfRule>
    <cfRule type="cellIs" dxfId="2113" priority="20" stopIfTrue="1" operator="between">
      <formula>150</formula>
      <formula>250</formula>
    </cfRule>
    <cfRule type="cellIs" dxfId="2112" priority="21" stopIfTrue="1" operator="between">
      <formula>250</formula>
      <formula>300</formula>
    </cfRule>
  </conditionalFormatting>
  <conditionalFormatting sqref="AA4">
    <cfRule type="cellIs" dxfId="2111" priority="16" stopIfTrue="1" operator="greaterThan">
      <formula>300</formula>
    </cfRule>
    <cfRule type="cellIs" dxfId="2110" priority="17" stopIfTrue="1" operator="between">
      <formula>150</formula>
      <formula>250</formula>
    </cfRule>
    <cfRule type="cellIs" dxfId="2109" priority="18" stopIfTrue="1" operator="between">
      <formula>250</formula>
      <formula>300</formula>
    </cfRule>
  </conditionalFormatting>
  <conditionalFormatting sqref="AB4">
    <cfRule type="cellIs" dxfId="2108" priority="13" stopIfTrue="1" operator="greaterThan">
      <formula>300</formula>
    </cfRule>
    <cfRule type="cellIs" dxfId="2107" priority="14" stopIfTrue="1" operator="between">
      <formula>150</formula>
      <formula>250</formula>
    </cfRule>
    <cfRule type="cellIs" dxfId="2106" priority="15" stopIfTrue="1" operator="between">
      <formula>250</formula>
      <formula>300</formula>
    </cfRule>
  </conditionalFormatting>
  <conditionalFormatting sqref="AC4">
    <cfRule type="cellIs" dxfId="2105" priority="10" stopIfTrue="1" operator="greaterThan">
      <formula>300</formula>
    </cfRule>
    <cfRule type="cellIs" dxfId="2104" priority="11" stopIfTrue="1" operator="between">
      <formula>150</formula>
      <formula>250</formula>
    </cfRule>
    <cfRule type="cellIs" dxfId="2103" priority="12" stopIfTrue="1" operator="between">
      <formula>250</formula>
      <formula>300</formula>
    </cfRule>
  </conditionalFormatting>
  <conditionalFormatting sqref="AD4">
    <cfRule type="cellIs" dxfId="2102" priority="7" stopIfTrue="1" operator="greaterThan">
      <formula>300</formula>
    </cfRule>
    <cfRule type="cellIs" dxfId="2101" priority="8" stopIfTrue="1" operator="between">
      <formula>150</formula>
      <formula>250</formula>
    </cfRule>
    <cfRule type="cellIs" dxfId="2100" priority="9" stopIfTrue="1" operator="between">
      <formula>250</formula>
      <formula>300</formula>
    </cfRule>
  </conditionalFormatting>
  <conditionalFormatting sqref="AE4">
    <cfRule type="cellIs" dxfId="2099" priority="4" stopIfTrue="1" operator="greaterThan">
      <formula>300</formula>
    </cfRule>
    <cfRule type="cellIs" dxfId="2098" priority="5" stopIfTrue="1" operator="between">
      <formula>150</formula>
      <formula>250</formula>
    </cfRule>
    <cfRule type="cellIs" dxfId="2097" priority="6" stopIfTrue="1" operator="between">
      <formula>250</formula>
      <formula>300</formula>
    </cfRule>
  </conditionalFormatting>
  <conditionalFormatting sqref="AF4">
    <cfRule type="cellIs" dxfId="2096" priority="1" stopIfTrue="1" operator="greaterThan">
      <formula>300</formula>
    </cfRule>
    <cfRule type="cellIs" dxfId="2095" priority="2" stopIfTrue="1" operator="between">
      <formula>150</formula>
      <formula>250</formula>
    </cfRule>
    <cfRule type="cellIs" dxfId="209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23.7</v>
      </c>
      <c r="C3" s="12">
        <v>53</v>
      </c>
      <c r="D3" s="12">
        <v>52.9</v>
      </c>
      <c r="E3" s="12">
        <v>53</v>
      </c>
      <c r="F3" s="12">
        <v>51.6</v>
      </c>
      <c r="G3" s="12">
        <v>45.6</v>
      </c>
      <c r="H3" s="12">
        <v>53</v>
      </c>
      <c r="I3" s="12">
        <v>45.1</v>
      </c>
      <c r="J3" s="12">
        <v>47.3</v>
      </c>
      <c r="K3" s="12">
        <v>44.1</v>
      </c>
      <c r="L3" s="12">
        <v>46.2</v>
      </c>
      <c r="M3" s="12">
        <v>25.6</v>
      </c>
      <c r="N3" s="12">
        <v>23.6</v>
      </c>
      <c r="O3" s="12">
        <v>53</v>
      </c>
      <c r="P3" s="12">
        <v>50.7</v>
      </c>
      <c r="Q3" s="12">
        <v>22.5</v>
      </c>
      <c r="R3" s="12">
        <v>53</v>
      </c>
      <c r="S3" s="12">
        <v>50.9</v>
      </c>
      <c r="T3" s="12">
        <v>44.5</v>
      </c>
      <c r="U3" s="12">
        <v>46</v>
      </c>
      <c r="V3" s="12">
        <v>45.9</v>
      </c>
      <c r="W3" s="12">
        <v>44.1</v>
      </c>
      <c r="X3" s="12">
        <v>44.9</v>
      </c>
      <c r="Y3" s="12">
        <v>50.1</v>
      </c>
      <c r="Z3" s="12">
        <v>47.4</v>
      </c>
      <c r="AA3" s="12">
        <v>46.5</v>
      </c>
      <c r="AB3" s="12">
        <v>51.1</v>
      </c>
      <c r="AC3" s="12">
        <v>46.1</v>
      </c>
      <c r="AD3" s="12">
        <v>53</v>
      </c>
      <c r="AE3" s="12">
        <v>47.1</v>
      </c>
      <c r="AF3" s="12">
        <v>52.4</v>
      </c>
      <c r="AG3" s="12">
        <v>51.7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79.8</v>
      </c>
      <c r="C4" s="28">
        <f t="shared" ref="C4:D4" si="1">SUM(C54:C57)</f>
        <v>159.30000000000001</v>
      </c>
      <c r="D4" s="28">
        <f t="shared" si="1"/>
        <v>139.89999999999998</v>
      </c>
      <c r="E4" s="28">
        <f t="shared" ref="E4:F4" si="2">SUM(E54:E57)</f>
        <v>209.09999999999997</v>
      </c>
      <c r="F4" s="28">
        <f t="shared" si="2"/>
        <v>335.5</v>
      </c>
      <c r="G4" s="28">
        <f t="shared" ref="G4:H4" si="3">SUM(G54:G57)</f>
        <v>83.6</v>
      </c>
      <c r="H4" s="28">
        <f t="shared" si="3"/>
        <v>285.10000000000002</v>
      </c>
      <c r="I4" s="28">
        <f t="shared" ref="I4:J4" si="4">SUM(I54:I57)</f>
        <v>350.09999999999997</v>
      </c>
      <c r="J4" s="28">
        <f t="shared" si="4"/>
        <v>309.09999999999997</v>
      </c>
      <c r="K4" s="28">
        <f t="shared" ref="K4:L4" si="5">SUM(K54:K57)</f>
        <v>326.3</v>
      </c>
      <c r="L4" s="28">
        <f t="shared" si="5"/>
        <v>297.7</v>
      </c>
      <c r="M4" s="28">
        <f t="shared" ref="M4:N4" si="6">SUM(M54:M57)</f>
        <v>116.4</v>
      </c>
      <c r="N4" s="28">
        <f t="shared" si="6"/>
        <v>147.9</v>
      </c>
      <c r="O4" s="28">
        <f t="shared" ref="O4:P4" si="7">SUM(O54:O57)</f>
        <v>157</v>
      </c>
      <c r="P4" s="28">
        <f t="shared" si="7"/>
        <v>137.80000000000001</v>
      </c>
      <c r="Q4" s="28">
        <f t="shared" ref="Q4:R4" si="8">SUM(Q54:Q57)</f>
        <v>99.6</v>
      </c>
      <c r="R4" s="28">
        <f t="shared" si="8"/>
        <v>316.60000000000002</v>
      </c>
      <c r="S4" s="28">
        <f t="shared" ref="S4:T4" si="9">SUM(S54:S57)</f>
        <v>353.6</v>
      </c>
      <c r="T4" s="28">
        <f t="shared" si="9"/>
        <v>355</v>
      </c>
      <c r="U4" s="28">
        <f t="shared" ref="U4:V4" si="10">SUM(U54:U57)</f>
        <v>339.3</v>
      </c>
      <c r="V4" s="28">
        <f t="shared" si="10"/>
        <v>356.40000000000003</v>
      </c>
      <c r="W4" s="28">
        <f t="shared" ref="W4:X4" si="11">SUM(W54:W57)</f>
        <v>355.80000000000007</v>
      </c>
      <c r="X4" s="28">
        <f t="shared" si="11"/>
        <v>285.5</v>
      </c>
      <c r="Y4" s="28">
        <f t="shared" ref="Y4:Z4" si="12">SUM(Y54:Y57)</f>
        <v>110.69999999999999</v>
      </c>
      <c r="Z4" s="28">
        <f t="shared" si="12"/>
        <v>363.19999999999993</v>
      </c>
      <c r="AA4" s="28">
        <f t="shared" ref="AA4:AB4" si="13">SUM(AA54:AA57)</f>
        <v>365</v>
      </c>
      <c r="AB4" s="28">
        <f t="shared" si="13"/>
        <v>363.4</v>
      </c>
      <c r="AC4" s="28">
        <f t="shared" ref="AC4:AD4" si="14">SUM(AC54:AC57)</f>
        <v>374.1</v>
      </c>
      <c r="AD4" s="28">
        <f t="shared" si="14"/>
        <v>358.40000000000003</v>
      </c>
      <c r="AE4" s="28">
        <f t="shared" ref="AE4:AF4" si="15">SUM(AE54:AE57)</f>
        <v>375.30000000000007</v>
      </c>
      <c r="AF4" s="28">
        <f t="shared" si="15"/>
        <v>268.3</v>
      </c>
      <c r="AG4" s="28">
        <f t="shared" ref="AG4" si="16">SUM(AG54:AG57)</f>
        <v>355.2</v>
      </c>
      <c r="AI4" s="9">
        <f>SUM(C4:AG4)</f>
        <v>8450.2000000000007</v>
      </c>
      <c r="AJ4" s="14">
        <f>AVERAGE(C4:AG4)</f>
        <v>272.58709677419358</v>
      </c>
      <c r="AK4" s="15"/>
    </row>
    <row r="5" spans="1:40" x14ac:dyDescent="0.25">
      <c r="A5" s="11" t="s">
        <v>29</v>
      </c>
      <c r="B5" s="10">
        <f t="shared" ref="B5" si="17">$B53+B6</f>
        <v>405444</v>
      </c>
      <c r="C5" s="10">
        <f t="shared" ref="C5:D5" si="18">$B53+C6</f>
        <v>405603</v>
      </c>
      <c r="D5" s="10">
        <f t="shared" si="18"/>
        <v>405743</v>
      </c>
      <c r="E5" s="10">
        <f t="shared" ref="E5:F5" si="19">$B53+E6</f>
        <v>405952</v>
      </c>
      <c r="F5" s="10">
        <f t="shared" si="19"/>
        <v>406289</v>
      </c>
      <c r="G5" s="10">
        <f t="shared" ref="G5:H5" si="20">$B53+G6</f>
        <v>406372</v>
      </c>
      <c r="H5" s="10">
        <f t="shared" si="20"/>
        <v>406657</v>
      </c>
      <c r="I5" s="10">
        <f t="shared" ref="I5:J5" si="21">$B53+I6</f>
        <v>407007</v>
      </c>
      <c r="J5" s="10">
        <f t="shared" si="21"/>
        <v>407318</v>
      </c>
      <c r="K5" s="10">
        <f t="shared" ref="K5:L5" si="22">$B53+K6</f>
        <v>407643</v>
      </c>
      <c r="L5" s="10">
        <f t="shared" si="22"/>
        <v>407941</v>
      </c>
      <c r="M5" s="10">
        <f t="shared" ref="M5:N5" si="23">$B53+M6</f>
        <v>408057</v>
      </c>
      <c r="N5" s="10">
        <f t="shared" si="23"/>
        <v>408207</v>
      </c>
      <c r="O5" s="10">
        <f t="shared" ref="O5:P5" si="24">$B53+O6</f>
        <v>408363</v>
      </c>
      <c r="P5" s="10">
        <f t="shared" si="24"/>
        <v>408501</v>
      </c>
      <c r="Q5" s="10">
        <f t="shared" ref="Q5:R5" si="25">$B53+Q6</f>
        <v>408601</v>
      </c>
      <c r="R5" s="10">
        <f t="shared" si="25"/>
        <v>408918</v>
      </c>
      <c r="S5" s="10">
        <f t="shared" ref="S5:T5" si="26">$B53+S6</f>
        <v>409271</v>
      </c>
      <c r="T5" s="10">
        <f t="shared" si="26"/>
        <v>409626</v>
      </c>
      <c r="U5" s="10">
        <f t="shared" ref="U5:V5" si="27">$B53+U6</f>
        <v>409966</v>
      </c>
      <c r="V5" s="10">
        <f t="shared" si="27"/>
        <v>410523</v>
      </c>
      <c r="W5" s="10">
        <f t="shared" ref="W5:X5" si="28">$B53+W6</f>
        <v>410679</v>
      </c>
      <c r="X5" s="10">
        <f t="shared" si="28"/>
        <v>410965</v>
      </c>
      <c r="Y5" s="10">
        <f t="shared" ref="Y5:Z5" si="29">$B53+Y6</f>
        <v>411076</v>
      </c>
      <c r="Z5" s="10">
        <f t="shared" si="29"/>
        <v>411439</v>
      </c>
      <c r="AA5" s="10">
        <f t="shared" ref="AA5:AB5" si="30">$B53+AA6</f>
        <v>411805</v>
      </c>
      <c r="AB5" s="10">
        <f t="shared" si="30"/>
        <v>412167</v>
      </c>
      <c r="AC5" s="10">
        <f t="shared" ref="AC5:AD5" si="31">$B53+AC6</f>
        <v>412543</v>
      </c>
      <c r="AD5" s="10">
        <f t="shared" si="31"/>
        <v>412902</v>
      </c>
      <c r="AE5" s="10">
        <f t="shared" ref="AE5:AF5" si="32">$B53+AE6</f>
        <v>413277</v>
      </c>
      <c r="AF5" s="10">
        <f t="shared" si="32"/>
        <v>413547</v>
      </c>
      <c r="AG5" s="10">
        <f t="shared" ref="AG5" si="33">$B53+AG6</f>
        <v>413901</v>
      </c>
      <c r="AI5" s="10">
        <f>MAX(C5:AG5)-B5</f>
        <v>8457</v>
      </c>
    </row>
    <row r="6" spans="1:40" s="19" customFormat="1" x14ac:dyDescent="0.25">
      <c r="B6" s="24">
        <v>363769</v>
      </c>
      <c r="C6" s="24">
        <v>363928</v>
      </c>
      <c r="D6" s="24">
        <v>364068</v>
      </c>
      <c r="E6" s="24">
        <v>364277</v>
      </c>
      <c r="F6" s="24">
        <v>364614</v>
      </c>
      <c r="G6" s="24">
        <v>364697</v>
      </c>
      <c r="H6" s="24">
        <v>364982</v>
      </c>
      <c r="I6" s="24">
        <v>365332</v>
      </c>
      <c r="J6" s="24">
        <v>365643</v>
      </c>
      <c r="K6" s="24">
        <v>365968</v>
      </c>
      <c r="L6" s="24">
        <v>366266</v>
      </c>
      <c r="M6" s="24">
        <v>366382</v>
      </c>
      <c r="N6" s="24">
        <v>366532</v>
      </c>
      <c r="O6" s="24">
        <v>366688</v>
      </c>
      <c r="P6" s="24">
        <v>366826</v>
      </c>
      <c r="Q6" s="24">
        <v>366926</v>
      </c>
      <c r="R6" s="24">
        <v>367243</v>
      </c>
      <c r="S6" s="24">
        <v>367596</v>
      </c>
      <c r="T6" s="24">
        <v>367951</v>
      </c>
      <c r="U6" s="24">
        <v>368291</v>
      </c>
      <c r="V6" s="24">
        <v>368848</v>
      </c>
      <c r="W6" s="24">
        <v>369004</v>
      </c>
      <c r="X6" s="24">
        <v>369290</v>
      </c>
      <c r="Y6" s="24">
        <v>369401</v>
      </c>
      <c r="Z6" s="24">
        <v>369764</v>
      </c>
      <c r="AA6" s="24">
        <v>370130</v>
      </c>
      <c r="AB6" s="24">
        <v>370492</v>
      </c>
      <c r="AC6" s="24">
        <v>370868</v>
      </c>
      <c r="AD6" s="24">
        <v>371227</v>
      </c>
      <c r="AE6" s="24">
        <v>371602</v>
      </c>
      <c r="AF6" s="24">
        <v>371872</v>
      </c>
      <c r="AG6" s="24">
        <v>372226</v>
      </c>
      <c r="AI6" s="10"/>
      <c r="AJ6" s="20"/>
    </row>
    <row r="7" spans="1:40" x14ac:dyDescent="0.25">
      <c r="A7" s="11" t="s">
        <v>27</v>
      </c>
      <c r="B7" s="10">
        <v>347253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354455</v>
      </c>
      <c r="AI7" s="10">
        <f>MAX(C7:AG7)-B7</f>
        <v>7202</v>
      </c>
      <c r="AJ7" s="16"/>
    </row>
    <row r="8" spans="1:40" x14ac:dyDescent="0.25">
      <c r="A8" s="18" t="s">
        <v>37</v>
      </c>
      <c r="B8" s="10">
        <v>58190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59445</v>
      </c>
      <c r="AI8" s="10">
        <f>MAX(C8:AG8)-B8</f>
        <v>1255</v>
      </c>
    </row>
    <row r="9" spans="1:40" x14ac:dyDescent="0.25">
      <c r="AI9" s="10">
        <f>SUM(AI7:AI8)</f>
        <v>8457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23.3</v>
      </c>
      <c r="C54" s="12">
        <v>46.8</v>
      </c>
      <c r="D54" s="12">
        <v>41.2</v>
      </c>
      <c r="E54" s="12">
        <v>59.6</v>
      </c>
      <c r="F54" s="12">
        <v>98.4</v>
      </c>
      <c r="G54" s="12">
        <v>24.8</v>
      </c>
      <c r="H54" s="12">
        <v>87</v>
      </c>
      <c r="I54" s="12">
        <v>101.9</v>
      </c>
      <c r="J54" s="12">
        <v>88.6</v>
      </c>
      <c r="K54" s="12">
        <v>94.3</v>
      </c>
      <c r="L54" s="12">
        <v>85</v>
      </c>
      <c r="M54" s="12">
        <v>34.299999999999997</v>
      </c>
      <c r="N54" s="12">
        <v>43.3</v>
      </c>
      <c r="O54" s="12">
        <v>47.5</v>
      </c>
      <c r="P54" s="12">
        <v>40.200000000000003</v>
      </c>
      <c r="Q54" s="12">
        <v>28.9</v>
      </c>
      <c r="R54" s="12">
        <v>92.2</v>
      </c>
      <c r="S54" s="12">
        <v>103.5</v>
      </c>
      <c r="T54" s="12">
        <v>104.1</v>
      </c>
      <c r="U54" s="12">
        <v>96.7</v>
      </c>
      <c r="V54" s="12">
        <v>104</v>
      </c>
      <c r="W54" s="12">
        <v>104</v>
      </c>
      <c r="X54" s="12">
        <v>81.599999999999994</v>
      </c>
      <c r="Y54" s="12">
        <v>30.6</v>
      </c>
      <c r="Z54" s="12">
        <v>106.5</v>
      </c>
      <c r="AA54" s="12">
        <v>105.5</v>
      </c>
      <c r="AB54" s="12">
        <v>106.5</v>
      </c>
      <c r="AC54" s="12">
        <v>109.4</v>
      </c>
      <c r="AD54" s="12">
        <v>104.9</v>
      </c>
      <c r="AE54" s="12">
        <v>109.4</v>
      </c>
      <c r="AF54" s="12">
        <v>75.7</v>
      </c>
      <c r="AG54" s="12">
        <v>103.6</v>
      </c>
      <c r="AH54" s="12"/>
      <c r="AI54" s="10">
        <v>79991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22.8</v>
      </c>
      <c r="C55" s="12">
        <v>46</v>
      </c>
      <c r="D55" s="12">
        <v>40.4</v>
      </c>
      <c r="E55" s="12">
        <v>59</v>
      </c>
      <c r="F55" s="12">
        <v>96.5</v>
      </c>
      <c r="G55" s="12">
        <v>24.2</v>
      </c>
      <c r="H55" s="12">
        <v>84.5</v>
      </c>
      <c r="I55" s="12">
        <v>100.4</v>
      </c>
      <c r="J55" s="12">
        <v>87.8</v>
      </c>
      <c r="K55" s="12">
        <v>93.8</v>
      </c>
      <c r="L55" s="12">
        <v>85.5</v>
      </c>
      <c r="M55" s="12">
        <v>33.6</v>
      </c>
      <c r="N55" s="12">
        <v>42.6</v>
      </c>
      <c r="O55" s="12">
        <v>46.4</v>
      </c>
      <c r="P55" s="12">
        <v>39.6</v>
      </c>
      <c r="Q55" s="12">
        <v>28.4</v>
      </c>
      <c r="R55" s="12">
        <v>91.7</v>
      </c>
      <c r="S55" s="12">
        <v>101.9</v>
      </c>
      <c r="T55" s="12">
        <v>101.8</v>
      </c>
      <c r="U55" s="12">
        <v>97.2</v>
      </c>
      <c r="V55" s="12">
        <v>102.1</v>
      </c>
      <c r="W55" s="12">
        <v>101.8</v>
      </c>
      <c r="X55" s="12">
        <v>81.599999999999994</v>
      </c>
      <c r="Y55" s="12">
        <v>30.2</v>
      </c>
      <c r="Z55" s="12">
        <v>104.7</v>
      </c>
      <c r="AA55" s="12">
        <v>104.1</v>
      </c>
      <c r="AB55" s="12">
        <v>104</v>
      </c>
      <c r="AC55" s="12">
        <v>106.7</v>
      </c>
      <c r="AD55" s="12">
        <v>103</v>
      </c>
      <c r="AE55" s="12">
        <v>107.4</v>
      </c>
      <c r="AF55" s="12">
        <v>73.900000000000006</v>
      </c>
      <c r="AG55" s="12">
        <v>101.5</v>
      </c>
      <c r="AH55" s="12"/>
      <c r="AI55" s="10">
        <v>119675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22.2</v>
      </c>
      <c r="C56" s="12">
        <v>44.1</v>
      </c>
      <c r="D56" s="12">
        <v>39.1</v>
      </c>
      <c r="E56" s="12">
        <v>57.8</v>
      </c>
      <c r="F56" s="12">
        <v>90.5</v>
      </c>
      <c r="G56" s="12">
        <v>23.1</v>
      </c>
      <c r="H56" s="12">
        <v>77.599999999999994</v>
      </c>
      <c r="I56" s="12">
        <v>94.6</v>
      </c>
      <c r="J56" s="12">
        <v>85.4</v>
      </c>
      <c r="K56" s="12">
        <v>88.6</v>
      </c>
      <c r="L56" s="12">
        <v>83.4</v>
      </c>
      <c r="M56" s="12">
        <v>32.5</v>
      </c>
      <c r="N56" s="12">
        <v>41.3</v>
      </c>
      <c r="O56" s="12">
        <v>42.5</v>
      </c>
      <c r="P56" s="12">
        <v>38.700000000000003</v>
      </c>
      <c r="Q56" s="12">
        <v>27.8</v>
      </c>
      <c r="R56" s="12">
        <v>88.4</v>
      </c>
      <c r="S56" s="12">
        <v>96.1</v>
      </c>
      <c r="T56" s="12">
        <v>96.1</v>
      </c>
      <c r="U56" s="12">
        <v>93.2</v>
      </c>
      <c r="V56" s="12">
        <v>97</v>
      </c>
      <c r="W56" s="12">
        <v>96.9</v>
      </c>
      <c r="X56" s="12">
        <v>79.900000000000006</v>
      </c>
      <c r="Y56" s="12">
        <v>29.9</v>
      </c>
      <c r="Z56" s="12">
        <v>99.1</v>
      </c>
      <c r="AA56" s="12">
        <v>99.8</v>
      </c>
      <c r="AB56" s="12">
        <v>98.7</v>
      </c>
      <c r="AC56" s="12">
        <v>102.3</v>
      </c>
      <c r="AD56" s="12">
        <v>97.9</v>
      </c>
      <c r="AE56" s="12">
        <v>101.9</v>
      </c>
      <c r="AF56" s="12">
        <v>73.5</v>
      </c>
      <c r="AG56" s="12">
        <v>96.7</v>
      </c>
      <c r="AH56" s="12"/>
      <c r="AI56" s="10">
        <v>113114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11.5</v>
      </c>
      <c r="C57" s="12">
        <v>22.4</v>
      </c>
      <c r="D57" s="12">
        <v>19.2</v>
      </c>
      <c r="E57" s="12">
        <v>32.700000000000003</v>
      </c>
      <c r="F57" s="12">
        <v>50.1</v>
      </c>
      <c r="G57" s="12">
        <v>11.5</v>
      </c>
      <c r="H57" s="12">
        <v>36</v>
      </c>
      <c r="I57" s="12">
        <v>53.2</v>
      </c>
      <c r="J57" s="12">
        <v>47.3</v>
      </c>
      <c r="K57" s="12">
        <v>49.6</v>
      </c>
      <c r="L57" s="12">
        <v>43.8</v>
      </c>
      <c r="M57" s="12">
        <v>16</v>
      </c>
      <c r="N57" s="12">
        <v>20.7</v>
      </c>
      <c r="O57" s="12">
        <v>20.6</v>
      </c>
      <c r="P57" s="12">
        <v>19.3</v>
      </c>
      <c r="Q57" s="12">
        <v>14.5</v>
      </c>
      <c r="R57" s="12">
        <v>44.3</v>
      </c>
      <c r="S57" s="12">
        <v>52.1</v>
      </c>
      <c r="T57" s="12">
        <v>53</v>
      </c>
      <c r="U57" s="12">
        <v>52.2</v>
      </c>
      <c r="V57" s="12">
        <v>53.3</v>
      </c>
      <c r="W57" s="12">
        <v>53.1</v>
      </c>
      <c r="X57" s="12">
        <v>42.4</v>
      </c>
      <c r="Y57" s="12">
        <v>20</v>
      </c>
      <c r="Z57" s="12">
        <v>52.9</v>
      </c>
      <c r="AA57" s="12">
        <v>55.6</v>
      </c>
      <c r="AB57" s="12">
        <v>54.2</v>
      </c>
      <c r="AC57" s="12">
        <v>55.7</v>
      </c>
      <c r="AD57" s="12">
        <v>52.6</v>
      </c>
      <c r="AE57" s="12">
        <v>56.6</v>
      </c>
      <c r="AF57" s="12">
        <v>45.2</v>
      </c>
      <c r="AG57" s="12">
        <v>53.4</v>
      </c>
      <c r="AH57" s="12"/>
      <c r="AI57" s="10">
        <v>59445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093" priority="187" stopIfTrue="1" operator="greaterThan">
      <formula>300</formula>
    </cfRule>
    <cfRule type="cellIs" dxfId="2092" priority="188" stopIfTrue="1" operator="between">
      <formula>150</formula>
      <formula>250</formula>
    </cfRule>
    <cfRule type="cellIs" dxfId="2091" priority="189" stopIfTrue="1" operator="between">
      <formula>250</formula>
      <formula>300</formula>
    </cfRule>
  </conditionalFormatting>
  <conditionalFormatting sqref="B4">
    <cfRule type="cellIs" dxfId="2090" priority="91" stopIfTrue="1" operator="greaterThan">
      <formula>300</formula>
    </cfRule>
    <cfRule type="cellIs" dxfId="2089" priority="92" stopIfTrue="1" operator="between">
      <formula>150</formula>
      <formula>250</formula>
    </cfRule>
    <cfRule type="cellIs" dxfId="2088" priority="93" stopIfTrue="1" operator="between">
      <formula>250</formula>
      <formula>300</formula>
    </cfRule>
  </conditionalFormatting>
  <conditionalFormatting sqref="D4">
    <cfRule type="cellIs" dxfId="2087" priority="88" stopIfTrue="1" operator="greaterThan">
      <formula>300</formula>
    </cfRule>
    <cfRule type="cellIs" dxfId="2086" priority="89" stopIfTrue="1" operator="between">
      <formula>150</formula>
      <formula>250</formula>
    </cfRule>
    <cfRule type="cellIs" dxfId="2085" priority="90" stopIfTrue="1" operator="between">
      <formula>250</formula>
      <formula>300</formula>
    </cfRule>
  </conditionalFormatting>
  <conditionalFormatting sqref="E4">
    <cfRule type="cellIs" dxfId="2084" priority="85" stopIfTrue="1" operator="greaterThan">
      <formula>300</formula>
    </cfRule>
    <cfRule type="cellIs" dxfId="2083" priority="86" stopIfTrue="1" operator="between">
      <formula>150</formula>
      <formula>250</formula>
    </cfRule>
    <cfRule type="cellIs" dxfId="2082" priority="87" stopIfTrue="1" operator="between">
      <formula>250</formula>
      <formula>300</formula>
    </cfRule>
  </conditionalFormatting>
  <conditionalFormatting sqref="F4">
    <cfRule type="cellIs" dxfId="2081" priority="82" stopIfTrue="1" operator="greaterThan">
      <formula>300</formula>
    </cfRule>
    <cfRule type="cellIs" dxfId="2080" priority="83" stopIfTrue="1" operator="between">
      <formula>150</formula>
      <formula>250</formula>
    </cfRule>
    <cfRule type="cellIs" dxfId="2079" priority="84" stopIfTrue="1" operator="between">
      <formula>250</formula>
      <formula>300</formula>
    </cfRule>
  </conditionalFormatting>
  <conditionalFormatting sqref="G4">
    <cfRule type="cellIs" dxfId="2078" priority="79" stopIfTrue="1" operator="greaterThan">
      <formula>300</formula>
    </cfRule>
    <cfRule type="cellIs" dxfId="2077" priority="80" stopIfTrue="1" operator="between">
      <formula>150</formula>
      <formula>250</formula>
    </cfRule>
    <cfRule type="cellIs" dxfId="2076" priority="81" stopIfTrue="1" operator="between">
      <formula>250</formula>
      <formula>300</formula>
    </cfRule>
  </conditionalFormatting>
  <conditionalFormatting sqref="H4">
    <cfRule type="cellIs" dxfId="2075" priority="76" stopIfTrue="1" operator="greaterThan">
      <formula>300</formula>
    </cfRule>
    <cfRule type="cellIs" dxfId="2074" priority="77" stopIfTrue="1" operator="between">
      <formula>150</formula>
      <formula>250</formula>
    </cfRule>
    <cfRule type="cellIs" dxfId="2073" priority="78" stopIfTrue="1" operator="between">
      <formula>250</formula>
      <formula>300</formula>
    </cfRule>
  </conditionalFormatting>
  <conditionalFormatting sqref="I4">
    <cfRule type="cellIs" dxfId="2072" priority="73" stopIfTrue="1" operator="greaterThan">
      <formula>300</formula>
    </cfRule>
    <cfRule type="cellIs" dxfId="2071" priority="74" stopIfTrue="1" operator="between">
      <formula>150</formula>
      <formula>250</formula>
    </cfRule>
    <cfRule type="cellIs" dxfId="2070" priority="75" stopIfTrue="1" operator="between">
      <formula>250</formula>
      <formula>300</formula>
    </cfRule>
  </conditionalFormatting>
  <conditionalFormatting sqref="J4">
    <cfRule type="cellIs" dxfId="2069" priority="70" stopIfTrue="1" operator="greaterThan">
      <formula>300</formula>
    </cfRule>
    <cfRule type="cellIs" dxfId="2068" priority="71" stopIfTrue="1" operator="between">
      <formula>150</formula>
      <formula>250</formula>
    </cfRule>
    <cfRule type="cellIs" dxfId="2067" priority="72" stopIfTrue="1" operator="between">
      <formula>250</formula>
      <formula>300</formula>
    </cfRule>
  </conditionalFormatting>
  <conditionalFormatting sqref="K4">
    <cfRule type="cellIs" dxfId="2066" priority="67" stopIfTrue="1" operator="greaterThan">
      <formula>300</formula>
    </cfRule>
    <cfRule type="cellIs" dxfId="2065" priority="68" stopIfTrue="1" operator="between">
      <formula>150</formula>
      <formula>250</formula>
    </cfRule>
    <cfRule type="cellIs" dxfId="2064" priority="69" stopIfTrue="1" operator="between">
      <formula>250</formula>
      <formula>300</formula>
    </cfRule>
  </conditionalFormatting>
  <conditionalFormatting sqref="L4">
    <cfRule type="cellIs" dxfId="2063" priority="64" stopIfTrue="1" operator="greaterThan">
      <formula>300</formula>
    </cfRule>
    <cfRule type="cellIs" dxfId="2062" priority="65" stopIfTrue="1" operator="between">
      <formula>150</formula>
      <formula>250</formula>
    </cfRule>
    <cfRule type="cellIs" dxfId="2061" priority="66" stopIfTrue="1" operator="between">
      <formula>250</formula>
      <formula>300</formula>
    </cfRule>
  </conditionalFormatting>
  <conditionalFormatting sqref="M4">
    <cfRule type="cellIs" dxfId="2060" priority="61" stopIfTrue="1" operator="greaterThan">
      <formula>300</formula>
    </cfRule>
    <cfRule type="cellIs" dxfId="2059" priority="62" stopIfTrue="1" operator="between">
      <formula>150</formula>
      <formula>250</formula>
    </cfRule>
    <cfRule type="cellIs" dxfId="2058" priority="63" stopIfTrue="1" operator="between">
      <formula>250</formula>
      <formula>300</formula>
    </cfRule>
  </conditionalFormatting>
  <conditionalFormatting sqref="N4">
    <cfRule type="cellIs" dxfId="2057" priority="58" stopIfTrue="1" operator="greaterThan">
      <formula>300</formula>
    </cfRule>
    <cfRule type="cellIs" dxfId="2056" priority="59" stopIfTrue="1" operator="between">
      <formula>150</formula>
      <formula>250</formula>
    </cfRule>
    <cfRule type="cellIs" dxfId="2055" priority="60" stopIfTrue="1" operator="between">
      <formula>250</formula>
      <formula>300</formula>
    </cfRule>
  </conditionalFormatting>
  <conditionalFormatting sqref="O4">
    <cfRule type="cellIs" dxfId="2054" priority="55" stopIfTrue="1" operator="greaterThan">
      <formula>300</formula>
    </cfRule>
    <cfRule type="cellIs" dxfId="2053" priority="56" stopIfTrue="1" operator="between">
      <formula>150</formula>
      <formula>250</formula>
    </cfRule>
    <cfRule type="cellIs" dxfId="2052" priority="57" stopIfTrue="1" operator="between">
      <formula>250</formula>
      <formula>300</formula>
    </cfRule>
  </conditionalFormatting>
  <conditionalFormatting sqref="P4">
    <cfRule type="cellIs" dxfId="2051" priority="52" stopIfTrue="1" operator="greaterThan">
      <formula>300</formula>
    </cfRule>
    <cfRule type="cellIs" dxfId="2050" priority="53" stopIfTrue="1" operator="between">
      <formula>150</formula>
      <formula>250</formula>
    </cfRule>
    <cfRule type="cellIs" dxfId="2049" priority="54" stopIfTrue="1" operator="between">
      <formula>250</formula>
      <formula>300</formula>
    </cfRule>
  </conditionalFormatting>
  <conditionalFormatting sqref="Q4">
    <cfRule type="cellIs" dxfId="2048" priority="49" stopIfTrue="1" operator="greaterThan">
      <formula>300</formula>
    </cfRule>
    <cfRule type="cellIs" dxfId="2047" priority="50" stopIfTrue="1" operator="between">
      <formula>150</formula>
      <formula>250</formula>
    </cfRule>
    <cfRule type="cellIs" dxfId="2046" priority="51" stopIfTrue="1" operator="between">
      <formula>250</formula>
      <formula>300</formula>
    </cfRule>
  </conditionalFormatting>
  <conditionalFormatting sqref="R4">
    <cfRule type="cellIs" dxfId="2045" priority="46" stopIfTrue="1" operator="greaterThan">
      <formula>300</formula>
    </cfRule>
    <cfRule type="cellIs" dxfId="2044" priority="47" stopIfTrue="1" operator="between">
      <formula>150</formula>
      <formula>250</formula>
    </cfRule>
    <cfRule type="cellIs" dxfId="2043" priority="48" stopIfTrue="1" operator="between">
      <formula>250</formula>
      <formula>300</formula>
    </cfRule>
  </conditionalFormatting>
  <conditionalFormatting sqref="S4">
    <cfRule type="cellIs" dxfId="2042" priority="43" stopIfTrue="1" operator="greaterThan">
      <formula>300</formula>
    </cfRule>
    <cfRule type="cellIs" dxfId="2041" priority="44" stopIfTrue="1" operator="between">
      <formula>150</formula>
      <formula>250</formula>
    </cfRule>
    <cfRule type="cellIs" dxfId="2040" priority="45" stopIfTrue="1" operator="between">
      <formula>250</formula>
      <formula>300</formula>
    </cfRule>
  </conditionalFormatting>
  <conditionalFormatting sqref="T4">
    <cfRule type="cellIs" dxfId="2039" priority="40" stopIfTrue="1" operator="greaterThan">
      <formula>300</formula>
    </cfRule>
    <cfRule type="cellIs" dxfId="2038" priority="41" stopIfTrue="1" operator="between">
      <formula>150</formula>
      <formula>250</formula>
    </cfRule>
    <cfRule type="cellIs" dxfId="2037" priority="42" stopIfTrue="1" operator="between">
      <formula>250</formula>
      <formula>300</formula>
    </cfRule>
  </conditionalFormatting>
  <conditionalFormatting sqref="U4">
    <cfRule type="cellIs" dxfId="2036" priority="37" stopIfTrue="1" operator="greaterThan">
      <formula>300</formula>
    </cfRule>
    <cfRule type="cellIs" dxfId="2035" priority="38" stopIfTrue="1" operator="between">
      <formula>150</formula>
      <formula>250</formula>
    </cfRule>
    <cfRule type="cellIs" dxfId="2034" priority="39" stopIfTrue="1" operator="between">
      <formula>250</formula>
      <formula>300</formula>
    </cfRule>
  </conditionalFormatting>
  <conditionalFormatting sqref="V4">
    <cfRule type="cellIs" dxfId="2033" priority="34" stopIfTrue="1" operator="greaterThan">
      <formula>300</formula>
    </cfRule>
    <cfRule type="cellIs" dxfId="2032" priority="35" stopIfTrue="1" operator="between">
      <formula>150</formula>
      <formula>250</formula>
    </cfRule>
    <cfRule type="cellIs" dxfId="2031" priority="36" stopIfTrue="1" operator="between">
      <formula>250</formula>
      <formula>300</formula>
    </cfRule>
  </conditionalFormatting>
  <conditionalFormatting sqref="W4">
    <cfRule type="cellIs" dxfId="2030" priority="31" stopIfTrue="1" operator="greaterThan">
      <formula>300</formula>
    </cfRule>
    <cfRule type="cellIs" dxfId="2029" priority="32" stopIfTrue="1" operator="between">
      <formula>150</formula>
      <formula>250</formula>
    </cfRule>
    <cfRule type="cellIs" dxfId="2028" priority="33" stopIfTrue="1" operator="between">
      <formula>250</formula>
      <formula>300</formula>
    </cfRule>
  </conditionalFormatting>
  <conditionalFormatting sqref="X4">
    <cfRule type="cellIs" dxfId="2027" priority="28" stopIfTrue="1" operator="greaterThan">
      <formula>300</formula>
    </cfRule>
    <cfRule type="cellIs" dxfId="2026" priority="29" stopIfTrue="1" operator="between">
      <formula>150</formula>
      <formula>250</formula>
    </cfRule>
    <cfRule type="cellIs" dxfId="2025" priority="30" stopIfTrue="1" operator="between">
      <formula>250</formula>
      <formula>300</formula>
    </cfRule>
  </conditionalFormatting>
  <conditionalFormatting sqref="Y4">
    <cfRule type="cellIs" dxfId="2024" priority="25" stopIfTrue="1" operator="greaterThan">
      <formula>300</formula>
    </cfRule>
    <cfRule type="cellIs" dxfId="2023" priority="26" stopIfTrue="1" operator="between">
      <formula>150</formula>
      <formula>250</formula>
    </cfRule>
    <cfRule type="cellIs" dxfId="2022" priority="27" stopIfTrue="1" operator="between">
      <formula>250</formula>
      <formula>300</formula>
    </cfRule>
  </conditionalFormatting>
  <conditionalFormatting sqref="Z4">
    <cfRule type="cellIs" dxfId="2021" priority="22" stopIfTrue="1" operator="greaterThan">
      <formula>300</formula>
    </cfRule>
    <cfRule type="cellIs" dxfId="2020" priority="23" stopIfTrue="1" operator="between">
      <formula>150</formula>
      <formula>250</formula>
    </cfRule>
    <cfRule type="cellIs" dxfId="2019" priority="24" stopIfTrue="1" operator="between">
      <formula>250</formula>
      <formula>300</formula>
    </cfRule>
  </conditionalFormatting>
  <conditionalFormatting sqref="AA4">
    <cfRule type="cellIs" dxfId="2018" priority="19" stopIfTrue="1" operator="greaterThan">
      <formula>300</formula>
    </cfRule>
    <cfRule type="cellIs" dxfId="2017" priority="20" stopIfTrue="1" operator="between">
      <formula>150</formula>
      <formula>250</formula>
    </cfRule>
    <cfRule type="cellIs" dxfId="2016" priority="21" stopIfTrue="1" operator="between">
      <formula>250</formula>
      <formula>300</formula>
    </cfRule>
  </conditionalFormatting>
  <conditionalFormatting sqref="AB4">
    <cfRule type="cellIs" dxfId="2015" priority="16" stopIfTrue="1" operator="greaterThan">
      <formula>300</formula>
    </cfRule>
    <cfRule type="cellIs" dxfId="2014" priority="17" stopIfTrue="1" operator="between">
      <formula>150</formula>
      <formula>250</formula>
    </cfRule>
    <cfRule type="cellIs" dxfId="2013" priority="18" stopIfTrue="1" operator="between">
      <formula>250</formula>
      <formula>300</formula>
    </cfRule>
  </conditionalFormatting>
  <conditionalFormatting sqref="AC4">
    <cfRule type="cellIs" dxfId="2012" priority="13" stopIfTrue="1" operator="greaterThan">
      <formula>300</formula>
    </cfRule>
    <cfRule type="cellIs" dxfId="2011" priority="14" stopIfTrue="1" operator="between">
      <formula>150</formula>
      <formula>250</formula>
    </cfRule>
    <cfRule type="cellIs" dxfId="2010" priority="15" stopIfTrue="1" operator="between">
      <formula>250</formula>
      <formula>300</formula>
    </cfRule>
  </conditionalFormatting>
  <conditionalFormatting sqref="AD4">
    <cfRule type="cellIs" dxfId="2009" priority="10" stopIfTrue="1" operator="greaterThan">
      <formula>300</formula>
    </cfRule>
    <cfRule type="cellIs" dxfId="2008" priority="11" stopIfTrue="1" operator="between">
      <formula>150</formula>
      <formula>250</formula>
    </cfRule>
    <cfRule type="cellIs" dxfId="2007" priority="12" stopIfTrue="1" operator="between">
      <formula>250</formula>
      <formula>300</formula>
    </cfRule>
  </conditionalFormatting>
  <conditionalFormatting sqref="AE4">
    <cfRule type="cellIs" dxfId="2006" priority="7" stopIfTrue="1" operator="greaterThan">
      <formula>300</formula>
    </cfRule>
    <cfRule type="cellIs" dxfId="2005" priority="8" stopIfTrue="1" operator="between">
      <formula>150</formula>
      <formula>250</formula>
    </cfRule>
    <cfRule type="cellIs" dxfId="2004" priority="9" stopIfTrue="1" operator="between">
      <formula>250</formula>
      <formula>300</formula>
    </cfRule>
  </conditionalFormatting>
  <conditionalFormatting sqref="AF4">
    <cfRule type="cellIs" dxfId="2003" priority="4" stopIfTrue="1" operator="greaterThan">
      <formula>300</formula>
    </cfRule>
    <cfRule type="cellIs" dxfId="2002" priority="5" stopIfTrue="1" operator="between">
      <formula>150</formula>
      <formula>250</formula>
    </cfRule>
    <cfRule type="cellIs" dxfId="2001" priority="6" stopIfTrue="1" operator="between">
      <formula>250</formula>
      <formula>300</formula>
    </cfRule>
  </conditionalFormatting>
  <conditionalFormatting sqref="AG4">
    <cfRule type="cellIs" dxfId="2000" priority="1" stopIfTrue="1" operator="greaterThan">
      <formula>300</formula>
    </cfRule>
    <cfRule type="cellIs" dxfId="1999" priority="2" stopIfTrue="1" operator="between">
      <formula>150</formula>
      <formula>250</formula>
    </cfRule>
    <cfRule type="cellIs" dxfId="199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51.7</v>
      </c>
      <c r="C3" s="12">
        <v>45</v>
      </c>
      <c r="D3" s="12">
        <v>45.4</v>
      </c>
      <c r="E3" s="12">
        <v>53</v>
      </c>
      <c r="F3" s="12">
        <v>24.4</v>
      </c>
      <c r="G3" s="12">
        <v>39.4</v>
      </c>
      <c r="H3" s="12">
        <v>53</v>
      </c>
      <c r="I3" s="12">
        <v>32.299999999999997</v>
      </c>
      <c r="J3" s="12">
        <v>48.2</v>
      </c>
      <c r="K3" s="12">
        <v>33.799999999999997</v>
      </c>
      <c r="L3" s="12">
        <v>40.5</v>
      </c>
      <c r="M3" s="12">
        <v>53</v>
      </c>
      <c r="N3" s="12">
        <v>50.2</v>
      </c>
      <c r="O3" s="12">
        <v>53</v>
      </c>
      <c r="P3" s="12">
        <v>19.399999999999999</v>
      </c>
      <c r="Q3" s="12">
        <v>45</v>
      </c>
      <c r="R3" s="12">
        <v>53</v>
      </c>
      <c r="S3" s="12">
        <v>52.3</v>
      </c>
      <c r="T3" s="12">
        <v>52.5</v>
      </c>
      <c r="U3" s="12">
        <v>52.9</v>
      </c>
      <c r="V3" s="12">
        <v>52.5</v>
      </c>
      <c r="W3" s="12">
        <v>52</v>
      </c>
      <c r="X3" s="12">
        <v>53</v>
      </c>
      <c r="Y3" s="12">
        <v>43.6</v>
      </c>
      <c r="Z3" s="12">
        <v>42.6</v>
      </c>
      <c r="AA3" s="12">
        <v>47.1</v>
      </c>
      <c r="AB3" s="12">
        <v>51.6</v>
      </c>
      <c r="AC3" s="12">
        <v>52.3</v>
      </c>
      <c r="AD3" s="12">
        <v>53</v>
      </c>
      <c r="AE3" s="12">
        <v>53</v>
      </c>
      <c r="AF3" s="12">
        <v>51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355.2</v>
      </c>
      <c r="C4" s="28">
        <f t="shared" ref="C4:D4" si="1">SUM(C54:C57)</f>
        <v>364</v>
      </c>
      <c r="D4" s="28">
        <f t="shared" si="1"/>
        <v>360.1</v>
      </c>
      <c r="E4" s="28">
        <f t="shared" ref="E4:F4" si="2">SUM(E54:E57)</f>
        <v>225.39999999999998</v>
      </c>
      <c r="F4" s="28">
        <f t="shared" si="2"/>
        <v>94.100000000000009</v>
      </c>
      <c r="G4" s="28">
        <f t="shared" ref="G4:H4" si="3">SUM(G54:G57)</f>
        <v>159.4</v>
      </c>
      <c r="H4" s="28">
        <f t="shared" si="3"/>
        <v>177.00000000000003</v>
      </c>
      <c r="I4" s="28">
        <f t="shared" ref="I4:J4" si="4">SUM(I54:I57)</f>
        <v>134.79999999999998</v>
      </c>
      <c r="J4" s="28">
        <f t="shared" si="4"/>
        <v>125.5</v>
      </c>
      <c r="K4" s="28">
        <f t="shared" ref="K4:L4" si="5">SUM(K54:K57)</f>
        <v>81</v>
      </c>
      <c r="L4" s="28">
        <f t="shared" si="5"/>
        <v>143.9</v>
      </c>
      <c r="M4" s="28">
        <f t="shared" ref="M4:N4" si="6">SUM(M54:M57)</f>
        <v>241.8</v>
      </c>
      <c r="N4" s="28">
        <f t="shared" si="6"/>
        <v>372</v>
      </c>
      <c r="O4" s="28">
        <f t="shared" ref="O4" si="7">SUM(O54:O57)</f>
        <v>218.90000000000003</v>
      </c>
      <c r="P4" s="28">
        <f t="shared" ref="P4:Q4" si="8">SUM(P54:P57)</f>
        <v>92.1</v>
      </c>
      <c r="Q4" s="28">
        <f t="shared" si="8"/>
        <v>154.69999999999999</v>
      </c>
      <c r="R4" s="28">
        <f t="shared" ref="R4:S4" si="9">SUM(R54:R57)</f>
        <v>234.89999999999998</v>
      </c>
      <c r="S4" s="28">
        <f t="shared" si="9"/>
        <v>146.9</v>
      </c>
      <c r="T4" s="28">
        <f t="shared" ref="T4:U4" si="10">SUM(T54:T57)</f>
        <v>297.7</v>
      </c>
      <c r="U4" s="28">
        <f t="shared" si="10"/>
        <v>237.6</v>
      </c>
      <c r="V4" s="28">
        <f t="shared" ref="V4:W4" si="11">SUM(V54:V57)</f>
        <v>294.40000000000003</v>
      </c>
      <c r="W4" s="28">
        <f t="shared" si="11"/>
        <v>355.20000000000005</v>
      </c>
      <c r="X4" s="28">
        <f t="shared" ref="X4:Y4" si="12">SUM(X54:X57)</f>
        <v>305.20000000000005</v>
      </c>
      <c r="Y4" s="28">
        <f t="shared" si="12"/>
        <v>360.70000000000005</v>
      </c>
      <c r="Z4" s="28">
        <f t="shared" ref="Z4:AA4" si="13">SUM(Z54:Z57)</f>
        <v>354.40000000000003</v>
      </c>
      <c r="AA4" s="28">
        <f t="shared" si="13"/>
        <v>309.60000000000002</v>
      </c>
      <c r="AB4" s="28">
        <f t="shared" ref="AB4:AC4" si="14">SUM(AB54:AB57)</f>
        <v>260.39999999999998</v>
      </c>
      <c r="AC4" s="28">
        <f t="shared" si="14"/>
        <v>350.09999999999997</v>
      </c>
      <c r="AD4" s="28">
        <f t="shared" ref="AD4:AE4" si="15">SUM(AD54:AD57)</f>
        <v>193.2</v>
      </c>
      <c r="AE4" s="28">
        <f t="shared" si="15"/>
        <v>303</v>
      </c>
      <c r="AF4" s="28">
        <f t="shared" ref="AF4" si="16">SUM(AF54:AF57)</f>
        <v>350</v>
      </c>
      <c r="AG4" s="28"/>
      <c r="AI4" s="9">
        <f>SUM(C4:AG4)</f>
        <v>7297.9999999999991</v>
      </c>
      <c r="AJ4" s="14">
        <f>AVERAGE(C4:AG4)</f>
        <v>243.26666666666662</v>
      </c>
      <c r="AK4" s="15"/>
    </row>
    <row r="5" spans="1:40" x14ac:dyDescent="0.25">
      <c r="A5" s="11" t="s">
        <v>29</v>
      </c>
      <c r="B5" s="10">
        <f t="shared" ref="B5" si="17">$B53+B6</f>
        <v>413901</v>
      </c>
      <c r="C5" s="10">
        <f t="shared" ref="C5:D5" si="18">$B53+C6</f>
        <v>414266</v>
      </c>
      <c r="D5" s="10">
        <f t="shared" si="18"/>
        <v>414626</v>
      </c>
      <c r="E5" s="10">
        <f t="shared" ref="E5:F5" si="19">$B53+E6</f>
        <v>414852</v>
      </c>
      <c r="F5" s="10">
        <f t="shared" si="19"/>
        <v>414947</v>
      </c>
      <c r="G5" s="10">
        <f t="shared" ref="G5:H5" si="20">$B53+G6</f>
        <v>415106</v>
      </c>
      <c r="H5" s="10">
        <f t="shared" si="20"/>
        <v>415284</v>
      </c>
      <c r="I5" s="10">
        <f t="shared" ref="I5:J5" si="21">$B53+I6</f>
        <v>415418</v>
      </c>
      <c r="J5" s="10">
        <f t="shared" si="21"/>
        <v>415544</v>
      </c>
      <c r="K5" s="10">
        <f t="shared" ref="K5:L5" si="22">$B53+K6</f>
        <v>415624</v>
      </c>
      <c r="L5" s="10">
        <f t="shared" si="22"/>
        <v>415770</v>
      </c>
      <c r="M5" s="10">
        <f t="shared" ref="M5:N5" si="23">$B53+M6</f>
        <v>416011</v>
      </c>
      <c r="N5" s="10">
        <f t="shared" si="23"/>
        <v>416384</v>
      </c>
      <c r="O5" s="10">
        <f t="shared" ref="O5" si="24">$B53+O6</f>
        <v>416604</v>
      </c>
      <c r="P5" s="10">
        <f t="shared" ref="P5:Q5" si="25">$B53+P6</f>
        <v>416696</v>
      </c>
      <c r="Q5" s="10">
        <f t="shared" si="25"/>
        <v>416852</v>
      </c>
      <c r="R5" s="10">
        <f t="shared" ref="R5:S5" si="26">$B53+R6</f>
        <v>417086</v>
      </c>
      <c r="S5" s="10">
        <f t="shared" si="26"/>
        <v>417234</v>
      </c>
      <c r="T5" s="10">
        <f t="shared" ref="T5:U5" si="27">$B53+T6</f>
        <v>417532</v>
      </c>
      <c r="U5" s="10">
        <f t="shared" si="27"/>
        <v>417769</v>
      </c>
      <c r="V5" s="10">
        <f t="shared" ref="V5:W5" si="28">$B53+V6</f>
        <v>417769</v>
      </c>
      <c r="W5" s="10">
        <f t="shared" si="28"/>
        <v>418420</v>
      </c>
      <c r="X5" s="10">
        <f t="shared" ref="X5:Y5" si="29">$B53+X6</f>
        <v>418725</v>
      </c>
      <c r="Y5" s="10">
        <f t="shared" si="29"/>
        <v>419088</v>
      </c>
      <c r="Z5" s="10">
        <f t="shared" ref="Z5:AA5" si="30">$B53+Z6</f>
        <v>419443</v>
      </c>
      <c r="AA5" s="10">
        <f t="shared" si="30"/>
        <v>419753</v>
      </c>
      <c r="AB5" s="10">
        <f t="shared" ref="AB5:AC5" si="31">$B53+AB6</f>
        <v>420014</v>
      </c>
      <c r="AC5" s="10">
        <f t="shared" si="31"/>
        <v>420364</v>
      </c>
      <c r="AD5" s="10">
        <f t="shared" ref="AD5:AE5" si="32">$B53+AD6</f>
        <v>420558</v>
      </c>
      <c r="AE5" s="10">
        <f t="shared" si="32"/>
        <v>420861</v>
      </c>
      <c r="AF5" s="10">
        <f t="shared" ref="AF5" si="33">$B53+AF6</f>
        <v>421211</v>
      </c>
      <c r="AG5" s="10"/>
      <c r="AI5" s="10">
        <f>MAX(C5:AG5)-B5</f>
        <v>7310</v>
      </c>
    </row>
    <row r="6" spans="1:40" s="19" customFormat="1" x14ac:dyDescent="0.25">
      <c r="B6" s="24">
        <v>372226</v>
      </c>
      <c r="C6" s="24">
        <v>372591</v>
      </c>
      <c r="D6" s="24">
        <v>372951</v>
      </c>
      <c r="E6" s="24">
        <v>373177</v>
      </c>
      <c r="F6" s="24">
        <v>373272</v>
      </c>
      <c r="G6" s="24">
        <v>373431</v>
      </c>
      <c r="H6" s="24">
        <v>373609</v>
      </c>
      <c r="I6" s="24">
        <v>373743</v>
      </c>
      <c r="J6" s="24">
        <v>373869</v>
      </c>
      <c r="K6" s="24">
        <v>373949</v>
      </c>
      <c r="L6" s="24">
        <v>374095</v>
      </c>
      <c r="M6" s="24">
        <v>374336</v>
      </c>
      <c r="N6" s="24">
        <v>374709</v>
      </c>
      <c r="O6" s="24">
        <v>374929</v>
      </c>
      <c r="P6" s="24">
        <v>375021</v>
      </c>
      <c r="Q6" s="24">
        <v>375177</v>
      </c>
      <c r="R6" s="24">
        <v>375411</v>
      </c>
      <c r="S6" s="24">
        <v>375559</v>
      </c>
      <c r="T6" s="24">
        <v>375857</v>
      </c>
      <c r="U6" s="24">
        <v>376094</v>
      </c>
      <c r="V6" s="24">
        <v>376094</v>
      </c>
      <c r="W6" s="24">
        <v>376745</v>
      </c>
      <c r="X6" s="24">
        <v>377050</v>
      </c>
      <c r="Y6" s="24">
        <v>377413</v>
      </c>
      <c r="Z6" s="24">
        <v>377768</v>
      </c>
      <c r="AA6" s="24">
        <v>378078</v>
      </c>
      <c r="AB6" s="24">
        <v>378339</v>
      </c>
      <c r="AC6" s="24">
        <v>378689</v>
      </c>
      <c r="AD6" s="24">
        <v>378883</v>
      </c>
      <c r="AE6" s="24">
        <v>379186</v>
      </c>
      <c r="AF6" s="24">
        <v>379536</v>
      </c>
      <c r="AG6" s="24"/>
      <c r="AI6" s="10"/>
      <c r="AJ6" s="20"/>
    </row>
    <row r="7" spans="1:40" x14ac:dyDescent="0.25">
      <c r="A7" s="11" t="s">
        <v>27</v>
      </c>
      <c r="B7" s="10">
        <v>354455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360698</v>
      </c>
      <c r="AI7" s="10">
        <f>MAX(C7:AG7)-B7</f>
        <v>6243</v>
      </c>
      <c r="AJ7" s="16"/>
    </row>
    <row r="8" spans="1:40" x14ac:dyDescent="0.25">
      <c r="A8" s="18" t="s">
        <v>37</v>
      </c>
      <c r="B8" s="10">
        <v>59445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60513</v>
      </c>
      <c r="AI8" s="10">
        <f>MAX(C8:AG8)-B8</f>
        <v>1068</v>
      </c>
    </row>
    <row r="9" spans="1:40" x14ac:dyDescent="0.25">
      <c r="AI9" s="10">
        <f>SUM(AI7:AI8)</f>
        <v>7311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103.6</v>
      </c>
      <c r="C54" s="12">
        <v>106.6</v>
      </c>
      <c r="D54" s="12">
        <v>105.4</v>
      </c>
      <c r="E54" s="12">
        <v>62.5</v>
      </c>
      <c r="F54" s="12">
        <v>27.6</v>
      </c>
      <c r="G54" s="12">
        <v>46.9</v>
      </c>
      <c r="H54" s="12">
        <v>52.1</v>
      </c>
      <c r="I54" s="12">
        <v>39.799999999999997</v>
      </c>
      <c r="J54" s="12">
        <v>35.5</v>
      </c>
      <c r="K54" s="12">
        <v>23.5</v>
      </c>
      <c r="L54" s="12">
        <v>42.8</v>
      </c>
      <c r="M54" s="12">
        <v>70</v>
      </c>
      <c r="N54" s="12">
        <v>109.5</v>
      </c>
      <c r="O54" s="12">
        <v>61.1</v>
      </c>
      <c r="P54" s="12">
        <v>26.9</v>
      </c>
      <c r="Q54" s="12">
        <v>45.1</v>
      </c>
      <c r="R54" s="12">
        <v>66.400000000000006</v>
      </c>
      <c r="S54" s="12">
        <v>43.1</v>
      </c>
      <c r="T54" s="12">
        <v>83.9</v>
      </c>
      <c r="U54" s="12">
        <v>71.8</v>
      </c>
      <c r="V54" s="12">
        <v>82.2</v>
      </c>
      <c r="W54" s="12">
        <v>103.9</v>
      </c>
      <c r="X54" s="12">
        <v>90.9</v>
      </c>
      <c r="Y54" s="12">
        <v>105.3</v>
      </c>
      <c r="Z54" s="12">
        <v>103.5</v>
      </c>
      <c r="AA54" s="12">
        <v>89.4</v>
      </c>
      <c r="AB54" s="12">
        <v>77.599999999999994</v>
      </c>
      <c r="AC54" s="12">
        <v>104.4</v>
      </c>
      <c r="AD54" s="12">
        <v>56.2</v>
      </c>
      <c r="AE54" s="12">
        <v>92.9</v>
      </c>
      <c r="AF54" s="12">
        <v>102.4</v>
      </c>
      <c r="AG54" s="12"/>
      <c r="AH54" s="12"/>
      <c r="AI54" s="10">
        <v>82123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101.5</v>
      </c>
      <c r="C55" s="12">
        <v>104.1</v>
      </c>
      <c r="D55" s="12">
        <v>102.7</v>
      </c>
      <c r="E55" s="12">
        <v>62.2</v>
      </c>
      <c r="F55" s="12">
        <v>27</v>
      </c>
      <c r="G55" s="12">
        <v>46.1</v>
      </c>
      <c r="H55" s="12">
        <v>51.3</v>
      </c>
      <c r="I55" s="12">
        <v>39</v>
      </c>
      <c r="J55" s="12">
        <v>35</v>
      </c>
      <c r="K55" s="12">
        <v>23.1</v>
      </c>
      <c r="L55" s="12">
        <v>42.1</v>
      </c>
      <c r="M55" s="12">
        <v>69.5</v>
      </c>
      <c r="N55" s="12">
        <v>107</v>
      </c>
      <c r="O55" s="12">
        <v>61.2</v>
      </c>
      <c r="P55" s="12">
        <v>26.5</v>
      </c>
      <c r="Q55" s="12">
        <v>44.5</v>
      </c>
      <c r="R55" s="12">
        <v>66.3</v>
      </c>
      <c r="S55" s="12">
        <v>42.4</v>
      </c>
      <c r="T55" s="12">
        <v>84</v>
      </c>
      <c r="U55" s="12">
        <v>70</v>
      </c>
      <c r="V55" s="12">
        <v>82.8</v>
      </c>
      <c r="W55" s="12">
        <v>102.5</v>
      </c>
      <c r="X55" s="12">
        <v>88.1</v>
      </c>
      <c r="Y55" s="12">
        <v>103.3</v>
      </c>
      <c r="Z55" s="12">
        <v>101.5</v>
      </c>
      <c r="AA55" s="12">
        <v>89.1</v>
      </c>
      <c r="AB55" s="12">
        <v>74.599999999999994</v>
      </c>
      <c r="AC55" s="12">
        <v>102.3</v>
      </c>
      <c r="AD55" s="12">
        <v>55.9</v>
      </c>
      <c r="AE55" s="12">
        <v>89.6</v>
      </c>
      <c r="AF55" s="12">
        <v>100.4</v>
      </c>
      <c r="AG55" s="12"/>
      <c r="AH55" s="12"/>
      <c r="AI55" s="10">
        <v>121772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96.7</v>
      </c>
      <c r="C56" s="12">
        <v>99.5</v>
      </c>
      <c r="D56" s="12">
        <v>98.4</v>
      </c>
      <c r="E56" s="12">
        <v>61.9</v>
      </c>
      <c r="F56" s="12">
        <v>26.3</v>
      </c>
      <c r="G56" s="12">
        <v>44.4</v>
      </c>
      <c r="H56" s="12">
        <v>49.2</v>
      </c>
      <c r="I56" s="12">
        <v>37.4</v>
      </c>
      <c r="J56" s="12">
        <v>34.4</v>
      </c>
      <c r="K56" s="12">
        <v>22.6</v>
      </c>
      <c r="L56" s="12">
        <v>40.200000000000003</v>
      </c>
      <c r="M56" s="12">
        <v>66.400000000000006</v>
      </c>
      <c r="N56" s="12">
        <v>101.8</v>
      </c>
      <c r="O56" s="12">
        <v>60.9</v>
      </c>
      <c r="P56" s="12">
        <v>25.7</v>
      </c>
      <c r="Q56" s="12">
        <v>43.1</v>
      </c>
      <c r="R56" s="12">
        <v>65.5</v>
      </c>
      <c r="S56" s="12">
        <v>41</v>
      </c>
      <c r="T56" s="12">
        <v>81.8</v>
      </c>
      <c r="U56" s="12">
        <v>64.599999999999994</v>
      </c>
      <c r="V56" s="12">
        <v>82.8</v>
      </c>
      <c r="W56" s="12">
        <v>96.2</v>
      </c>
      <c r="X56" s="12">
        <v>83.6</v>
      </c>
      <c r="Y56" s="12">
        <v>99</v>
      </c>
      <c r="Z56" s="12">
        <v>97.3</v>
      </c>
      <c r="AA56" s="12">
        <v>85.5</v>
      </c>
      <c r="AB56" s="12">
        <v>68.8</v>
      </c>
      <c r="AC56" s="12">
        <v>96.5</v>
      </c>
      <c r="AD56" s="12">
        <v>54.1</v>
      </c>
      <c r="AE56" s="12">
        <v>84.1</v>
      </c>
      <c r="AF56" s="12">
        <v>95.5</v>
      </c>
      <c r="AG56" s="12"/>
      <c r="AH56" s="12"/>
      <c r="AI56" s="10">
        <v>115128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53.4</v>
      </c>
      <c r="C57" s="12">
        <v>53.8</v>
      </c>
      <c r="D57" s="12">
        <v>53.6</v>
      </c>
      <c r="E57" s="12">
        <v>38.799999999999997</v>
      </c>
      <c r="F57" s="12">
        <v>13.2</v>
      </c>
      <c r="G57" s="12">
        <v>22</v>
      </c>
      <c r="H57" s="12">
        <v>24.4</v>
      </c>
      <c r="I57" s="12">
        <v>18.600000000000001</v>
      </c>
      <c r="J57" s="12">
        <v>20.6</v>
      </c>
      <c r="K57" s="12">
        <v>11.8</v>
      </c>
      <c r="L57" s="12">
        <v>18.8</v>
      </c>
      <c r="M57" s="12">
        <v>35.9</v>
      </c>
      <c r="N57" s="12">
        <v>53.7</v>
      </c>
      <c r="O57" s="12">
        <v>35.700000000000003</v>
      </c>
      <c r="P57" s="12">
        <v>13</v>
      </c>
      <c r="Q57" s="12">
        <v>22</v>
      </c>
      <c r="R57" s="12">
        <v>36.700000000000003</v>
      </c>
      <c r="S57" s="12">
        <v>20.399999999999999</v>
      </c>
      <c r="T57" s="12">
        <v>48</v>
      </c>
      <c r="U57" s="12">
        <v>31.2</v>
      </c>
      <c r="V57" s="12">
        <v>46.6</v>
      </c>
      <c r="W57" s="12">
        <v>52.6</v>
      </c>
      <c r="X57" s="12">
        <v>42.6</v>
      </c>
      <c r="Y57" s="12">
        <v>53.1</v>
      </c>
      <c r="Z57" s="12">
        <v>52.1</v>
      </c>
      <c r="AA57" s="12">
        <v>45.6</v>
      </c>
      <c r="AB57" s="12">
        <v>39.4</v>
      </c>
      <c r="AC57" s="12">
        <v>46.9</v>
      </c>
      <c r="AD57" s="12">
        <v>27</v>
      </c>
      <c r="AE57" s="12">
        <v>36.4</v>
      </c>
      <c r="AF57" s="12">
        <v>51.7</v>
      </c>
      <c r="AG57" s="12"/>
      <c r="AH57" s="12"/>
      <c r="AI57" s="10">
        <v>60513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1997" priority="187" stopIfTrue="1" operator="greaterThan">
      <formula>300</formula>
    </cfRule>
    <cfRule type="cellIs" dxfId="1996" priority="188" stopIfTrue="1" operator="between">
      <formula>150</formula>
      <formula>250</formula>
    </cfRule>
    <cfRule type="cellIs" dxfId="1995" priority="189" stopIfTrue="1" operator="between">
      <formula>250</formula>
      <formula>300</formula>
    </cfRule>
  </conditionalFormatting>
  <conditionalFormatting sqref="AG4">
    <cfRule type="cellIs" dxfId="1994" priority="94" stopIfTrue="1" operator="greaterThan">
      <formula>300</formula>
    </cfRule>
    <cfRule type="cellIs" dxfId="1993" priority="95" stopIfTrue="1" operator="between">
      <formula>150</formula>
      <formula>250</formula>
    </cfRule>
    <cfRule type="cellIs" dxfId="1992" priority="96" stopIfTrue="1" operator="between">
      <formula>250</formula>
      <formula>300</formula>
    </cfRule>
  </conditionalFormatting>
  <conditionalFormatting sqref="B4">
    <cfRule type="cellIs" dxfId="1991" priority="91" stopIfTrue="1" operator="greaterThan">
      <formula>300</formula>
    </cfRule>
    <cfRule type="cellIs" dxfId="1990" priority="92" stopIfTrue="1" operator="between">
      <formula>150</formula>
      <formula>250</formula>
    </cfRule>
    <cfRule type="cellIs" dxfId="1989" priority="93" stopIfTrue="1" operator="between">
      <formula>250</formula>
      <formula>300</formula>
    </cfRule>
  </conditionalFormatting>
  <conditionalFormatting sqref="D4">
    <cfRule type="cellIs" dxfId="1988" priority="88" stopIfTrue="1" operator="greaterThan">
      <formula>300</formula>
    </cfRule>
    <cfRule type="cellIs" dxfId="1987" priority="89" stopIfTrue="1" operator="between">
      <formula>150</formula>
      <formula>250</formula>
    </cfRule>
    <cfRule type="cellIs" dxfId="1986" priority="90" stopIfTrue="1" operator="between">
      <formula>250</formula>
      <formula>300</formula>
    </cfRule>
  </conditionalFormatting>
  <conditionalFormatting sqref="E4">
    <cfRule type="cellIs" dxfId="1985" priority="85" stopIfTrue="1" operator="greaterThan">
      <formula>300</formula>
    </cfRule>
    <cfRule type="cellIs" dxfId="1984" priority="86" stopIfTrue="1" operator="between">
      <formula>150</formula>
      <formula>250</formula>
    </cfRule>
    <cfRule type="cellIs" dxfId="1983" priority="87" stopIfTrue="1" operator="between">
      <formula>250</formula>
      <formula>300</formula>
    </cfRule>
  </conditionalFormatting>
  <conditionalFormatting sqref="F4">
    <cfRule type="cellIs" dxfId="1982" priority="82" stopIfTrue="1" operator="greaterThan">
      <formula>300</formula>
    </cfRule>
    <cfRule type="cellIs" dxfId="1981" priority="83" stopIfTrue="1" operator="between">
      <formula>150</formula>
      <formula>250</formula>
    </cfRule>
    <cfRule type="cellIs" dxfId="1980" priority="84" stopIfTrue="1" operator="between">
      <formula>250</formula>
      <formula>300</formula>
    </cfRule>
  </conditionalFormatting>
  <conditionalFormatting sqref="G4">
    <cfRule type="cellIs" dxfId="1979" priority="79" stopIfTrue="1" operator="greaterThan">
      <formula>300</formula>
    </cfRule>
    <cfRule type="cellIs" dxfId="1978" priority="80" stopIfTrue="1" operator="between">
      <formula>150</formula>
      <formula>250</formula>
    </cfRule>
    <cfRule type="cellIs" dxfId="1977" priority="81" stopIfTrue="1" operator="between">
      <formula>250</formula>
      <formula>300</formula>
    </cfRule>
  </conditionalFormatting>
  <conditionalFormatting sqref="H4">
    <cfRule type="cellIs" dxfId="1976" priority="76" stopIfTrue="1" operator="greaterThan">
      <formula>300</formula>
    </cfRule>
    <cfRule type="cellIs" dxfId="1975" priority="77" stopIfTrue="1" operator="between">
      <formula>150</formula>
      <formula>250</formula>
    </cfRule>
    <cfRule type="cellIs" dxfId="1974" priority="78" stopIfTrue="1" operator="between">
      <formula>250</formula>
      <formula>300</formula>
    </cfRule>
  </conditionalFormatting>
  <conditionalFormatting sqref="I4">
    <cfRule type="cellIs" dxfId="1973" priority="73" stopIfTrue="1" operator="greaterThan">
      <formula>300</formula>
    </cfRule>
    <cfRule type="cellIs" dxfId="1972" priority="74" stopIfTrue="1" operator="between">
      <formula>150</formula>
      <formula>250</formula>
    </cfRule>
    <cfRule type="cellIs" dxfId="1971" priority="75" stopIfTrue="1" operator="between">
      <formula>250</formula>
      <formula>300</formula>
    </cfRule>
  </conditionalFormatting>
  <conditionalFormatting sqref="J4">
    <cfRule type="cellIs" dxfId="1970" priority="70" stopIfTrue="1" operator="greaterThan">
      <formula>300</formula>
    </cfRule>
    <cfRule type="cellIs" dxfId="1969" priority="71" stopIfTrue="1" operator="between">
      <formula>150</formula>
      <formula>250</formula>
    </cfRule>
    <cfRule type="cellIs" dxfId="1968" priority="72" stopIfTrue="1" operator="between">
      <formula>250</formula>
      <formula>300</formula>
    </cfRule>
  </conditionalFormatting>
  <conditionalFormatting sqref="K4">
    <cfRule type="cellIs" dxfId="1967" priority="67" stopIfTrue="1" operator="greaterThan">
      <formula>300</formula>
    </cfRule>
    <cfRule type="cellIs" dxfId="1966" priority="68" stopIfTrue="1" operator="between">
      <formula>150</formula>
      <formula>250</formula>
    </cfRule>
    <cfRule type="cellIs" dxfId="1965" priority="69" stopIfTrue="1" operator="between">
      <formula>250</formula>
      <formula>300</formula>
    </cfRule>
  </conditionalFormatting>
  <conditionalFormatting sqref="L4">
    <cfRule type="cellIs" dxfId="1964" priority="64" stopIfTrue="1" operator="greaterThan">
      <formula>300</formula>
    </cfRule>
    <cfRule type="cellIs" dxfId="1963" priority="65" stopIfTrue="1" operator="between">
      <formula>150</formula>
      <formula>250</formula>
    </cfRule>
    <cfRule type="cellIs" dxfId="1962" priority="66" stopIfTrue="1" operator="between">
      <formula>250</formula>
      <formula>300</formula>
    </cfRule>
  </conditionalFormatting>
  <conditionalFormatting sqref="M4">
    <cfRule type="cellIs" dxfId="1961" priority="61" stopIfTrue="1" operator="greaterThan">
      <formula>300</formula>
    </cfRule>
    <cfRule type="cellIs" dxfId="1960" priority="62" stopIfTrue="1" operator="between">
      <formula>150</formula>
      <formula>250</formula>
    </cfRule>
    <cfRule type="cellIs" dxfId="1959" priority="63" stopIfTrue="1" operator="between">
      <formula>250</formula>
      <formula>300</formula>
    </cfRule>
  </conditionalFormatting>
  <conditionalFormatting sqref="N4">
    <cfRule type="cellIs" dxfId="1958" priority="58" stopIfTrue="1" operator="greaterThan">
      <formula>300</formula>
    </cfRule>
    <cfRule type="cellIs" dxfId="1957" priority="59" stopIfTrue="1" operator="between">
      <formula>150</formula>
      <formula>250</formula>
    </cfRule>
    <cfRule type="cellIs" dxfId="1956" priority="60" stopIfTrue="1" operator="between">
      <formula>250</formula>
      <formula>300</formula>
    </cfRule>
  </conditionalFormatting>
  <conditionalFormatting sqref="O4">
    <cfRule type="cellIs" dxfId="1955" priority="55" stopIfTrue="1" operator="greaterThan">
      <formula>300</formula>
    </cfRule>
    <cfRule type="cellIs" dxfId="1954" priority="56" stopIfTrue="1" operator="between">
      <formula>150</formula>
      <formula>250</formula>
    </cfRule>
    <cfRule type="cellIs" dxfId="1953" priority="57" stopIfTrue="1" operator="between">
      <formula>250</formula>
      <formula>300</formula>
    </cfRule>
  </conditionalFormatting>
  <conditionalFormatting sqref="P4">
    <cfRule type="cellIs" dxfId="1952" priority="49" stopIfTrue="1" operator="greaterThan">
      <formula>300</formula>
    </cfRule>
    <cfRule type="cellIs" dxfId="1951" priority="50" stopIfTrue="1" operator="between">
      <formula>150</formula>
      <formula>250</formula>
    </cfRule>
    <cfRule type="cellIs" dxfId="1950" priority="51" stopIfTrue="1" operator="between">
      <formula>250</formula>
      <formula>300</formula>
    </cfRule>
  </conditionalFormatting>
  <conditionalFormatting sqref="Q4">
    <cfRule type="cellIs" dxfId="1949" priority="46" stopIfTrue="1" operator="greaterThan">
      <formula>300</formula>
    </cfRule>
    <cfRule type="cellIs" dxfId="1948" priority="47" stopIfTrue="1" operator="between">
      <formula>150</formula>
      <formula>250</formula>
    </cfRule>
    <cfRule type="cellIs" dxfId="1947" priority="48" stopIfTrue="1" operator="between">
      <formula>250</formula>
      <formula>300</formula>
    </cfRule>
  </conditionalFormatting>
  <conditionalFormatting sqref="R4">
    <cfRule type="cellIs" dxfId="1946" priority="43" stopIfTrue="1" operator="greaterThan">
      <formula>300</formula>
    </cfRule>
    <cfRule type="cellIs" dxfId="1945" priority="44" stopIfTrue="1" operator="between">
      <formula>150</formula>
      <formula>250</formula>
    </cfRule>
    <cfRule type="cellIs" dxfId="1944" priority="45" stopIfTrue="1" operator="between">
      <formula>250</formula>
      <formula>300</formula>
    </cfRule>
  </conditionalFormatting>
  <conditionalFormatting sqref="S4">
    <cfRule type="cellIs" dxfId="1943" priority="40" stopIfTrue="1" operator="greaterThan">
      <formula>300</formula>
    </cfRule>
    <cfRule type="cellIs" dxfId="1942" priority="41" stopIfTrue="1" operator="between">
      <formula>150</formula>
      <formula>250</formula>
    </cfRule>
    <cfRule type="cellIs" dxfId="1941" priority="42" stopIfTrue="1" operator="between">
      <formula>250</formula>
      <formula>300</formula>
    </cfRule>
  </conditionalFormatting>
  <conditionalFormatting sqref="T4">
    <cfRule type="cellIs" dxfId="1940" priority="37" stopIfTrue="1" operator="greaterThan">
      <formula>300</formula>
    </cfRule>
    <cfRule type="cellIs" dxfId="1939" priority="38" stopIfTrue="1" operator="between">
      <formula>150</formula>
      <formula>250</formula>
    </cfRule>
    <cfRule type="cellIs" dxfId="1938" priority="39" stopIfTrue="1" operator="between">
      <formula>250</formula>
      <formula>300</formula>
    </cfRule>
  </conditionalFormatting>
  <conditionalFormatting sqref="U4">
    <cfRule type="cellIs" dxfId="1937" priority="34" stopIfTrue="1" operator="greaterThan">
      <formula>300</formula>
    </cfRule>
    <cfRule type="cellIs" dxfId="1936" priority="35" stopIfTrue="1" operator="between">
      <formula>150</formula>
      <formula>250</formula>
    </cfRule>
    <cfRule type="cellIs" dxfId="1935" priority="36" stopIfTrue="1" operator="between">
      <formula>250</formula>
      <formula>300</formula>
    </cfRule>
  </conditionalFormatting>
  <conditionalFormatting sqref="V4">
    <cfRule type="cellIs" dxfId="1934" priority="31" stopIfTrue="1" operator="greaterThan">
      <formula>300</formula>
    </cfRule>
    <cfRule type="cellIs" dxfId="1933" priority="32" stopIfTrue="1" operator="between">
      <formula>150</formula>
      <formula>250</formula>
    </cfRule>
    <cfRule type="cellIs" dxfId="1932" priority="33" stopIfTrue="1" operator="between">
      <formula>250</formula>
      <formula>300</formula>
    </cfRule>
  </conditionalFormatting>
  <conditionalFormatting sqref="W4">
    <cfRule type="cellIs" dxfId="1931" priority="28" stopIfTrue="1" operator="greaterThan">
      <formula>300</formula>
    </cfRule>
    <cfRule type="cellIs" dxfId="1930" priority="29" stopIfTrue="1" operator="between">
      <formula>150</formula>
      <formula>250</formula>
    </cfRule>
    <cfRule type="cellIs" dxfId="1929" priority="30" stopIfTrue="1" operator="between">
      <formula>250</formula>
      <formula>300</formula>
    </cfRule>
  </conditionalFormatting>
  <conditionalFormatting sqref="X4">
    <cfRule type="cellIs" dxfId="1928" priority="25" stopIfTrue="1" operator="greaterThan">
      <formula>300</formula>
    </cfRule>
    <cfRule type="cellIs" dxfId="1927" priority="26" stopIfTrue="1" operator="between">
      <formula>150</formula>
      <formula>250</formula>
    </cfRule>
    <cfRule type="cellIs" dxfId="1926" priority="27" stopIfTrue="1" operator="between">
      <formula>250</formula>
      <formula>300</formula>
    </cfRule>
  </conditionalFormatting>
  <conditionalFormatting sqref="Y4">
    <cfRule type="cellIs" dxfId="1925" priority="22" stopIfTrue="1" operator="greaterThan">
      <formula>300</formula>
    </cfRule>
    <cfRule type="cellIs" dxfId="1924" priority="23" stopIfTrue="1" operator="between">
      <formula>150</formula>
      <formula>250</formula>
    </cfRule>
    <cfRule type="cellIs" dxfId="1923" priority="24" stopIfTrue="1" operator="between">
      <formula>250</formula>
      <formula>300</formula>
    </cfRule>
  </conditionalFormatting>
  <conditionalFormatting sqref="Z4">
    <cfRule type="cellIs" dxfId="1922" priority="19" stopIfTrue="1" operator="greaterThan">
      <formula>300</formula>
    </cfRule>
    <cfRule type="cellIs" dxfId="1921" priority="20" stopIfTrue="1" operator="between">
      <formula>150</formula>
      <formula>250</formula>
    </cfRule>
    <cfRule type="cellIs" dxfId="1920" priority="21" stopIfTrue="1" operator="between">
      <formula>250</formula>
      <formula>300</formula>
    </cfRule>
  </conditionalFormatting>
  <conditionalFormatting sqref="AA4">
    <cfRule type="cellIs" dxfId="1919" priority="16" stopIfTrue="1" operator="greaterThan">
      <formula>300</formula>
    </cfRule>
    <cfRule type="cellIs" dxfId="1918" priority="17" stopIfTrue="1" operator="between">
      <formula>150</formula>
      <formula>250</formula>
    </cfRule>
    <cfRule type="cellIs" dxfId="1917" priority="18" stopIfTrue="1" operator="between">
      <formula>250</formula>
      <formula>300</formula>
    </cfRule>
  </conditionalFormatting>
  <conditionalFormatting sqref="AB4">
    <cfRule type="cellIs" dxfId="1916" priority="13" stopIfTrue="1" operator="greaterThan">
      <formula>300</formula>
    </cfRule>
    <cfRule type="cellIs" dxfId="1915" priority="14" stopIfTrue="1" operator="between">
      <formula>150</formula>
      <formula>250</formula>
    </cfRule>
    <cfRule type="cellIs" dxfId="1914" priority="15" stopIfTrue="1" operator="between">
      <formula>250</formula>
      <formula>300</formula>
    </cfRule>
  </conditionalFormatting>
  <conditionalFormatting sqref="AC4">
    <cfRule type="cellIs" dxfId="1913" priority="10" stopIfTrue="1" operator="greaterThan">
      <formula>300</formula>
    </cfRule>
    <cfRule type="cellIs" dxfId="1912" priority="11" stopIfTrue="1" operator="between">
      <formula>150</formula>
      <formula>250</formula>
    </cfRule>
    <cfRule type="cellIs" dxfId="1911" priority="12" stopIfTrue="1" operator="between">
      <formula>250</formula>
      <formula>300</formula>
    </cfRule>
  </conditionalFormatting>
  <conditionalFormatting sqref="AD4">
    <cfRule type="cellIs" dxfId="1910" priority="7" stopIfTrue="1" operator="greaterThan">
      <formula>300</formula>
    </cfRule>
    <cfRule type="cellIs" dxfId="1909" priority="8" stopIfTrue="1" operator="between">
      <formula>150</formula>
      <formula>250</formula>
    </cfRule>
    <cfRule type="cellIs" dxfId="1908" priority="9" stopIfTrue="1" operator="between">
      <formula>250</formula>
      <formula>300</formula>
    </cfRule>
  </conditionalFormatting>
  <conditionalFormatting sqref="AE4">
    <cfRule type="cellIs" dxfId="1907" priority="4" stopIfTrue="1" operator="greaterThan">
      <formula>300</formula>
    </cfRule>
    <cfRule type="cellIs" dxfId="1906" priority="5" stopIfTrue="1" operator="between">
      <formula>150</formula>
      <formula>250</formula>
    </cfRule>
    <cfRule type="cellIs" dxfId="1905" priority="6" stopIfTrue="1" operator="between">
      <formula>250</formula>
      <formula>300</formula>
    </cfRule>
  </conditionalFormatting>
  <conditionalFormatting sqref="AF4">
    <cfRule type="cellIs" dxfId="1904" priority="1" stopIfTrue="1" operator="greaterThan">
      <formula>300</formula>
    </cfRule>
    <cfRule type="cellIs" dxfId="1903" priority="2" stopIfTrue="1" operator="between">
      <formula>150</formula>
      <formula>250</formula>
    </cfRule>
    <cfRule type="cellIs" dxfId="190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C3" sqref="C3:C57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51</v>
      </c>
      <c r="C3" s="12">
        <v>53</v>
      </c>
      <c r="D3" s="12">
        <v>53</v>
      </c>
      <c r="E3" s="12">
        <v>20.5</v>
      </c>
      <c r="F3" s="12">
        <v>52.9</v>
      </c>
      <c r="G3" s="12">
        <v>43.3</v>
      </c>
      <c r="H3" s="12">
        <v>53</v>
      </c>
      <c r="I3" s="12">
        <v>44.8</v>
      </c>
      <c r="J3" s="12">
        <v>50.1</v>
      </c>
      <c r="K3" s="12">
        <v>49.6</v>
      </c>
      <c r="L3" s="12">
        <v>53</v>
      </c>
      <c r="M3" s="12">
        <v>53</v>
      </c>
      <c r="N3" s="12">
        <v>45.2</v>
      </c>
      <c r="O3" s="12">
        <v>46.5</v>
      </c>
      <c r="P3" s="12">
        <v>49.8</v>
      </c>
      <c r="Q3" s="12">
        <v>34.200000000000003</v>
      </c>
      <c r="R3" s="12">
        <v>22.5</v>
      </c>
      <c r="S3" s="12">
        <v>39.700000000000003</v>
      </c>
      <c r="T3" s="12">
        <v>53</v>
      </c>
      <c r="U3" s="12">
        <v>42.9</v>
      </c>
      <c r="V3" s="12">
        <v>43</v>
      </c>
      <c r="W3" s="12">
        <v>52.6</v>
      </c>
      <c r="X3" s="12">
        <v>52.8</v>
      </c>
      <c r="Y3" s="12">
        <v>51.7</v>
      </c>
      <c r="Z3" s="12">
        <v>53</v>
      </c>
      <c r="AA3" s="12">
        <v>48.3</v>
      </c>
      <c r="AB3" s="12">
        <v>53</v>
      </c>
      <c r="AC3" s="12">
        <v>41.3</v>
      </c>
      <c r="AD3" s="12">
        <v>51.2</v>
      </c>
      <c r="AE3" s="12">
        <v>51.2</v>
      </c>
      <c r="AF3" s="12">
        <v>40</v>
      </c>
      <c r="AG3" s="12">
        <v>39.700000000000003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350</v>
      </c>
      <c r="C4" s="28">
        <f t="shared" ref="C4:D4" si="1">SUM(C54:C57)</f>
        <v>336.19999999999993</v>
      </c>
      <c r="D4" s="28">
        <f t="shared" si="1"/>
        <v>201.9</v>
      </c>
      <c r="E4" s="28">
        <f t="shared" ref="E4:F4" si="2">SUM(E54:E57)</f>
        <v>109.7</v>
      </c>
      <c r="F4" s="28">
        <f t="shared" si="2"/>
        <v>350.7</v>
      </c>
      <c r="G4" s="28">
        <f t="shared" ref="G4:H4" si="3">SUM(G54:G57)</f>
        <v>354.90000000000003</v>
      </c>
      <c r="H4" s="28">
        <f t="shared" si="3"/>
        <v>288</v>
      </c>
      <c r="I4" s="28">
        <f t="shared" ref="I4:J4" si="4">SUM(I54:I57)</f>
        <v>367.8</v>
      </c>
      <c r="J4" s="28">
        <f t="shared" si="4"/>
        <v>358.2</v>
      </c>
      <c r="K4" s="28">
        <f t="shared" ref="K4:L4" si="5">SUM(K54:K57)</f>
        <v>334.4</v>
      </c>
      <c r="L4" s="28">
        <f t="shared" si="5"/>
        <v>258.3</v>
      </c>
      <c r="M4" s="28">
        <f t="shared" ref="M4:N4" si="6">SUM(M54:M57)</f>
        <v>265.89999999999998</v>
      </c>
      <c r="N4" s="28">
        <f t="shared" si="6"/>
        <v>363.5</v>
      </c>
      <c r="O4" s="28">
        <f t="shared" ref="O4:P4" si="7">SUM(O54:O57)</f>
        <v>350.5</v>
      </c>
      <c r="P4" s="28">
        <f t="shared" si="7"/>
        <v>334</v>
      </c>
      <c r="Q4" s="28">
        <f t="shared" ref="Q4:R4" si="8">SUM(Q54:Q57)</f>
        <v>106.30000000000001</v>
      </c>
      <c r="R4" s="28">
        <f t="shared" si="8"/>
        <v>106.10000000000001</v>
      </c>
      <c r="S4" s="28">
        <f t="shared" ref="S4:T4" si="9">SUM(S54:S57)</f>
        <v>125.60000000000001</v>
      </c>
      <c r="T4" s="28">
        <f t="shared" si="9"/>
        <v>342.6</v>
      </c>
      <c r="U4" s="28">
        <f t="shared" ref="U4:V4" si="10">SUM(U54:U57)</f>
        <v>345.79999999999995</v>
      </c>
      <c r="V4" s="28">
        <f t="shared" si="10"/>
        <v>335.5</v>
      </c>
      <c r="W4" s="28">
        <f t="shared" ref="W4:X4" si="11">SUM(W54:W57)</f>
        <v>273.7</v>
      </c>
      <c r="X4" s="28">
        <f t="shared" si="11"/>
        <v>249.5</v>
      </c>
      <c r="Y4" s="28">
        <f t="shared" ref="Y4:Z4" si="12">SUM(Y54:Y57)</f>
        <v>314.3</v>
      </c>
      <c r="Z4" s="28">
        <f t="shared" si="12"/>
        <v>141.69999999999999</v>
      </c>
      <c r="AA4" s="28">
        <f t="shared" ref="AA4:AB4" si="13">SUM(AA54:AA57)</f>
        <v>320.10000000000002</v>
      </c>
      <c r="AB4" s="28">
        <f t="shared" si="13"/>
        <v>324.50000000000006</v>
      </c>
      <c r="AC4" s="28">
        <f t="shared" ref="AC4:AD4" si="14">SUM(AC54:AC57)</f>
        <v>328.79999999999995</v>
      </c>
      <c r="AD4" s="28">
        <f t="shared" si="14"/>
        <v>274</v>
      </c>
      <c r="AE4" s="28">
        <f t="shared" ref="AE4:AF4" si="15">SUM(AE54:AE57)</f>
        <v>320.7</v>
      </c>
      <c r="AF4" s="28">
        <f t="shared" si="15"/>
        <v>316.90000000000003</v>
      </c>
      <c r="AG4" s="28">
        <f t="shared" ref="AG4" si="16">SUM(AG54:AG57)</f>
        <v>311.8</v>
      </c>
      <c r="AI4" s="9">
        <f>SUM(C4:AG4)</f>
        <v>8811.9000000000015</v>
      </c>
      <c r="AJ4" s="14">
        <f>AVERAGE(C4:AG4)</f>
        <v>284.25483870967747</v>
      </c>
      <c r="AK4" s="15"/>
    </row>
    <row r="5" spans="1:40" x14ac:dyDescent="0.25">
      <c r="A5" s="11" t="s">
        <v>29</v>
      </c>
      <c r="B5" s="10">
        <f t="shared" ref="B5" si="17">$B53+B6</f>
        <v>421211</v>
      </c>
      <c r="C5" s="10">
        <f t="shared" ref="C5:D5" si="18">$B53+C6</f>
        <v>421548</v>
      </c>
      <c r="D5" s="10">
        <f t="shared" si="18"/>
        <v>421750</v>
      </c>
      <c r="E5" s="10">
        <f t="shared" ref="E5:F5" si="19">$B53+E6</f>
        <v>421861</v>
      </c>
      <c r="F5" s="10">
        <f t="shared" si="19"/>
        <v>422212</v>
      </c>
      <c r="G5" s="10">
        <f t="shared" ref="G5:H5" si="20">$B53+G6</f>
        <v>422566</v>
      </c>
      <c r="H5" s="10">
        <f t="shared" si="20"/>
        <v>422856</v>
      </c>
      <c r="I5" s="10">
        <f t="shared" ref="I5:J5" si="21">$B53+I6</f>
        <v>423223</v>
      </c>
      <c r="J5" s="10">
        <f t="shared" si="21"/>
        <v>423582</v>
      </c>
      <c r="K5" s="10">
        <f t="shared" ref="K5:L5" si="22">$B53+K6</f>
        <v>423918</v>
      </c>
      <c r="L5" s="10">
        <f t="shared" si="22"/>
        <v>424176</v>
      </c>
      <c r="M5" s="10">
        <f t="shared" ref="M5:N5" si="23">$B53+M6</f>
        <v>424442</v>
      </c>
      <c r="N5" s="10">
        <f t="shared" si="23"/>
        <v>424806</v>
      </c>
      <c r="O5" s="10">
        <f t="shared" ref="O5:P5" si="24">$B53+O6</f>
        <v>425157</v>
      </c>
      <c r="P5" s="10">
        <f t="shared" si="24"/>
        <v>425492</v>
      </c>
      <c r="Q5" s="10">
        <f t="shared" ref="Q5:R5" si="25">$B53+Q6</f>
        <v>425599</v>
      </c>
      <c r="R5" s="10">
        <f t="shared" si="25"/>
        <v>425706</v>
      </c>
      <c r="S5" s="10">
        <f t="shared" ref="S5:T5" si="26">$B53+S6</f>
        <v>425831</v>
      </c>
      <c r="T5" s="10">
        <f t="shared" si="26"/>
        <v>426175</v>
      </c>
      <c r="U5" s="10">
        <f t="shared" ref="U5:V5" si="27">$B53+U6</f>
        <v>426521</v>
      </c>
      <c r="V5" s="10">
        <f t="shared" si="27"/>
        <v>426857</v>
      </c>
      <c r="W5" s="10">
        <f t="shared" ref="W5:X5" si="28">$B53+W6</f>
        <v>427131</v>
      </c>
      <c r="X5" s="10">
        <f t="shared" si="28"/>
        <v>427380</v>
      </c>
      <c r="Y5" s="10">
        <f t="shared" ref="Y5:Z5" si="29">$B53+Y6</f>
        <v>427694</v>
      </c>
      <c r="Z5" s="10">
        <f t="shared" si="29"/>
        <v>427837</v>
      </c>
      <c r="AA5" s="10">
        <f t="shared" ref="AA5:AB5" si="30">$B53+AA6</f>
        <v>428158</v>
      </c>
      <c r="AB5" s="10">
        <f t="shared" si="30"/>
        <v>428483</v>
      </c>
      <c r="AC5" s="10">
        <f t="shared" ref="AC5:AD5" si="31">$B53+AC6</f>
        <v>428813</v>
      </c>
      <c r="AD5" s="10">
        <f t="shared" si="31"/>
        <v>429087</v>
      </c>
      <c r="AE5" s="10">
        <f t="shared" ref="AE5:AF5" si="32">$B53+AE6</f>
        <v>429407</v>
      </c>
      <c r="AF5" s="10">
        <f t="shared" si="32"/>
        <v>429723</v>
      </c>
      <c r="AG5" s="10">
        <f t="shared" ref="AG5" si="33">$B53+AG6</f>
        <v>430037</v>
      </c>
      <c r="AI5" s="10">
        <f>MAX(C5:AG5)-B5</f>
        <v>8826</v>
      </c>
    </row>
    <row r="6" spans="1:40" s="19" customFormat="1" x14ac:dyDescent="0.25">
      <c r="B6" s="24">
        <v>379536</v>
      </c>
      <c r="C6" s="24">
        <v>379873</v>
      </c>
      <c r="D6" s="24">
        <v>380075</v>
      </c>
      <c r="E6" s="24">
        <v>380186</v>
      </c>
      <c r="F6" s="24">
        <v>380537</v>
      </c>
      <c r="G6" s="24">
        <v>380891</v>
      </c>
      <c r="H6" s="24">
        <v>381181</v>
      </c>
      <c r="I6" s="24">
        <v>381548</v>
      </c>
      <c r="J6" s="24">
        <v>381907</v>
      </c>
      <c r="K6" s="24">
        <v>382243</v>
      </c>
      <c r="L6" s="24">
        <v>382501</v>
      </c>
      <c r="M6" s="24">
        <v>382767</v>
      </c>
      <c r="N6" s="24">
        <v>383131</v>
      </c>
      <c r="O6" s="24">
        <v>383482</v>
      </c>
      <c r="P6" s="24">
        <v>383817</v>
      </c>
      <c r="Q6" s="24">
        <v>383924</v>
      </c>
      <c r="R6" s="24">
        <v>384031</v>
      </c>
      <c r="S6" s="24">
        <v>384156</v>
      </c>
      <c r="T6" s="24">
        <v>384500</v>
      </c>
      <c r="U6" s="24">
        <v>384846</v>
      </c>
      <c r="V6" s="24">
        <v>385182</v>
      </c>
      <c r="W6" s="24">
        <v>385456</v>
      </c>
      <c r="X6" s="24">
        <v>385705</v>
      </c>
      <c r="Y6" s="24">
        <v>386019</v>
      </c>
      <c r="Z6" s="24">
        <v>386162</v>
      </c>
      <c r="AA6" s="24">
        <v>386483</v>
      </c>
      <c r="AB6" s="24">
        <v>386808</v>
      </c>
      <c r="AC6" s="24">
        <v>387138</v>
      </c>
      <c r="AD6" s="24">
        <v>387412</v>
      </c>
      <c r="AE6" s="24">
        <v>387732</v>
      </c>
      <c r="AF6" s="24">
        <v>388048</v>
      </c>
      <c r="AG6" s="24">
        <v>388362</v>
      </c>
      <c r="AI6" s="10"/>
      <c r="AJ6" s="20"/>
    </row>
    <row r="7" spans="1:40" x14ac:dyDescent="0.25">
      <c r="A7" s="11" t="s">
        <v>27</v>
      </c>
      <c r="B7" s="10">
        <v>360698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368235</v>
      </c>
      <c r="AI7" s="10">
        <f>MAX(C7:AG7)-B7</f>
        <v>7537</v>
      </c>
      <c r="AJ7" s="16"/>
    </row>
    <row r="8" spans="1:40" x14ac:dyDescent="0.25">
      <c r="A8" s="18" t="s">
        <v>37</v>
      </c>
      <c r="B8" s="10">
        <v>60513</v>
      </c>
      <c r="F8" s="10"/>
      <c r="G8" s="10"/>
      <c r="H8" s="10"/>
      <c r="I8" s="10"/>
      <c r="N8" s="10"/>
      <c r="O8" s="10"/>
      <c r="T8" s="10"/>
      <c r="Z8" s="10"/>
      <c r="AD8" s="10"/>
      <c r="AE8" s="10"/>
      <c r="AF8" s="10"/>
      <c r="AG8" s="10">
        <f>AI57</f>
        <v>61802</v>
      </c>
      <c r="AI8" s="10">
        <f>MAX(C8:AG8)-B8</f>
        <v>1289</v>
      </c>
    </row>
    <row r="9" spans="1:40" x14ac:dyDescent="0.25">
      <c r="AI9" s="10">
        <f>SUM(AI7:AI8)</f>
        <v>8826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102.4</v>
      </c>
      <c r="C54" s="12">
        <v>98.2</v>
      </c>
      <c r="D54" s="12">
        <v>57.3</v>
      </c>
      <c r="E54" s="12">
        <v>32.1</v>
      </c>
      <c r="F54" s="12">
        <v>102.7</v>
      </c>
      <c r="G54" s="12">
        <v>104</v>
      </c>
      <c r="H54" s="12">
        <v>82.9</v>
      </c>
      <c r="I54" s="12">
        <v>107.8</v>
      </c>
      <c r="J54" s="12">
        <v>104.6</v>
      </c>
      <c r="K54" s="12">
        <v>98.5</v>
      </c>
      <c r="L54" s="12">
        <v>75.900000000000006</v>
      </c>
      <c r="M54" s="12">
        <v>81.599999999999994</v>
      </c>
      <c r="N54" s="12">
        <v>106.3</v>
      </c>
      <c r="O54" s="12">
        <v>103.5</v>
      </c>
      <c r="P54" s="12">
        <v>97.3</v>
      </c>
      <c r="Q54" s="12">
        <v>31.3</v>
      </c>
      <c r="R54" s="12">
        <v>31.1</v>
      </c>
      <c r="S54" s="12">
        <v>37.1</v>
      </c>
      <c r="T54" s="12">
        <v>100.2</v>
      </c>
      <c r="U54" s="12">
        <v>100.8</v>
      </c>
      <c r="V54" s="12">
        <v>97.7</v>
      </c>
      <c r="W54" s="12">
        <v>80.900000000000006</v>
      </c>
      <c r="X54" s="12">
        <v>71.8</v>
      </c>
      <c r="Y54" s="12">
        <v>92.3</v>
      </c>
      <c r="Z54" s="12">
        <v>41.6</v>
      </c>
      <c r="AA54" s="12">
        <v>93.5</v>
      </c>
      <c r="AB54" s="12">
        <v>96.2</v>
      </c>
      <c r="AC54" s="12">
        <v>96.6</v>
      </c>
      <c r="AD54" s="12">
        <v>78.2</v>
      </c>
      <c r="AE54" s="12">
        <v>96</v>
      </c>
      <c r="AF54" s="12">
        <v>93.2</v>
      </c>
      <c r="AG54" s="12">
        <v>91.4</v>
      </c>
      <c r="AH54" s="12"/>
      <c r="AI54" s="10">
        <v>84710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100.4</v>
      </c>
      <c r="C55" s="12">
        <v>98.5</v>
      </c>
      <c r="D55" s="12">
        <v>57</v>
      </c>
      <c r="E55" s="12">
        <v>31.6</v>
      </c>
      <c r="F55" s="12">
        <v>101.5</v>
      </c>
      <c r="G55" s="12">
        <v>101.7</v>
      </c>
      <c r="H55" s="12">
        <v>82.1</v>
      </c>
      <c r="I55" s="12">
        <v>105.4</v>
      </c>
      <c r="J55" s="12">
        <v>103</v>
      </c>
      <c r="K55" s="12">
        <v>96.3</v>
      </c>
      <c r="L55" s="12">
        <v>74.400000000000006</v>
      </c>
      <c r="M55" s="12">
        <v>78.599999999999994</v>
      </c>
      <c r="N55" s="12">
        <v>104.3</v>
      </c>
      <c r="O55" s="12">
        <v>101.6</v>
      </c>
      <c r="P55" s="12">
        <v>96.2</v>
      </c>
      <c r="Q55" s="12">
        <v>30.7</v>
      </c>
      <c r="R55" s="12">
        <v>30.6</v>
      </c>
      <c r="S55" s="12">
        <v>36.299999999999997</v>
      </c>
      <c r="T55" s="12">
        <v>98.2</v>
      </c>
      <c r="U55" s="12">
        <v>100</v>
      </c>
      <c r="V55" s="12">
        <v>96.8</v>
      </c>
      <c r="W55" s="12">
        <v>80.5</v>
      </c>
      <c r="X55" s="12">
        <v>71.8</v>
      </c>
      <c r="Y55" s="12">
        <v>91.1</v>
      </c>
      <c r="Z55" s="12">
        <v>40.9</v>
      </c>
      <c r="AA55" s="12">
        <v>91.7</v>
      </c>
      <c r="AB55" s="12">
        <v>93.9</v>
      </c>
      <c r="AC55" s="12">
        <v>94.7</v>
      </c>
      <c r="AD55" s="12">
        <v>77.5</v>
      </c>
      <c r="AE55" s="12">
        <v>93.8</v>
      </c>
      <c r="AF55" s="12">
        <v>91.7</v>
      </c>
      <c r="AG55" s="12">
        <v>90.1</v>
      </c>
      <c r="AH55" s="12"/>
      <c r="AI55" s="10">
        <v>124318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95.5</v>
      </c>
      <c r="C56" s="12">
        <v>92.6</v>
      </c>
      <c r="D56" s="12">
        <v>55.8</v>
      </c>
      <c r="E56" s="12">
        <v>30.5</v>
      </c>
      <c r="F56" s="12">
        <v>95.3</v>
      </c>
      <c r="G56" s="12">
        <v>96.9</v>
      </c>
      <c r="H56" s="12">
        <v>79.599999999999994</v>
      </c>
      <c r="I56" s="12">
        <v>100.3</v>
      </c>
      <c r="J56" s="12">
        <v>97.6</v>
      </c>
      <c r="K56" s="12">
        <v>90.7</v>
      </c>
      <c r="L56" s="12">
        <v>69.3</v>
      </c>
      <c r="M56" s="12">
        <v>72.599999999999994</v>
      </c>
      <c r="N56" s="12">
        <v>99.2</v>
      </c>
      <c r="O56" s="12">
        <v>95.4</v>
      </c>
      <c r="P56" s="12">
        <v>90</v>
      </c>
      <c r="Q56" s="12">
        <v>29.4</v>
      </c>
      <c r="R56" s="12">
        <v>29.5</v>
      </c>
      <c r="S56" s="12">
        <v>34.9</v>
      </c>
      <c r="T56" s="12">
        <v>92.6</v>
      </c>
      <c r="U56" s="12">
        <v>93.6</v>
      </c>
      <c r="V56" s="12">
        <v>90.9</v>
      </c>
      <c r="W56" s="12">
        <v>75.900000000000006</v>
      </c>
      <c r="X56" s="12">
        <v>70.400000000000006</v>
      </c>
      <c r="Y56" s="12">
        <v>85.1</v>
      </c>
      <c r="Z56" s="12">
        <v>39.5</v>
      </c>
      <c r="AA56" s="12">
        <v>86.4</v>
      </c>
      <c r="AB56" s="12">
        <v>87.3</v>
      </c>
      <c r="AC56" s="12">
        <v>88.6</v>
      </c>
      <c r="AD56" s="12">
        <v>75.3</v>
      </c>
      <c r="AE56" s="12">
        <v>86.5</v>
      </c>
      <c r="AF56" s="12">
        <v>84.9</v>
      </c>
      <c r="AG56" s="12">
        <v>84</v>
      </c>
      <c r="AH56" s="12"/>
      <c r="AI56" s="10">
        <v>117532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51.7</v>
      </c>
      <c r="C57" s="12">
        <v>46.9</v>
      </c>
      <c r="D57" s="12">
        <v>31.8</v>
      </c>
      <c r="E57" s="12">
        <v>15.5</v>
      </c>
      <c r="F57" s="12">
        <v>51.2</v>
      </c>
      <c r="G57" s="12">
        <v>52.3</v>
      </c>
      <c r="H57" s="12">
        <v>43.4</v>
      </c>
      <c r="I57" s="12">
        <v>54.3</v>
      </c>
      <c r="J57" s="12">
        <v>53</v>
      </c>
      <c r="K57" s="12">
        <v>48.9</v>
      </c>
      <c r="L57" s="12">
        <v>38.700000000000003</v>
      </c>
      <c r="M57" s="12">
        <v>33.1</v>
      </c>
      <c r="N57" s="12">
        <v>53.7</v>
      </c>
      <c r="O57" s="12">
        <v>50</v>
      </c>
      <c r="P57" s="12">
        <v>50.5</v>
      </c>
      <c r="Q57" s="12">
        <v>14.9</v>
      </c>
      <c r="R57" s="12">
        <v>14.9</v>
      </c>
      <c r="S57" s="12">
        <v>17.3</v>
      </c>
      <c r="T57" s="12">
        <v>51.6</v>
      </c>
      <c r="U57" s="12">
        <v>51.4</v>
      </c>
      <c r="V57" s="12">
        <v>50.1</v>
      </c>
      <c r="W57" s="12">
        <v>36.4</v>
      </c>
      <c r="X57" s="12">
        <v>35.5</v>
      </c>
      <c r="Y57" s="12">
        <v>45.8</v>
      </c>
      <c r="Z57" s="12">
        <v>19.7</v>
      </c>
      <c r="AA57" s="12">
        <v>48.5</v>
      </c>
      <c r="AB57" s="12">
        <v>47.1</v>
      </c>
      <c r="AC57" s="12">
        <v>48.9</v>
      </c>
      <c r="AD57" s="12">
        <v>43</v>
      </c>
      <c r="AE57" s="12">
        <v>44.4</v>
      </c>
      <c r="AF57" s="12">
        <v>47.1</v>
      </c>
      <c r="AG57" s="12">
        <v>46.3</v>
      </c>
      <c r="AH57" s="12"/>
      <c r="AI57" s="10">
        <v>61802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1901" priority="187" stopIfTrue="1" operator="greaterThan">
      <formula>300</formula>
    </cfRule>
    <cfRule type="cellIs" dxfId="1900" priority="188" stopIfTrue="1" operator="between">
      <formula>150</formula>
      <formula>250</formula>
    </cfRule>
    <cfRule type="cellIs" dxfId="1899" priority="189" stopIfTrue="1" operator="between">
      <formula>250</formula>
      <formula>300</formula>
    </cfRule>
  </conditionalFormatting>
  <conditionalFormatting sqref="B4">
    <cfRule type="cellIs" dxfId="1898" priority="91" stopIfTrue="1" operator="greaterThan">
      <formula>300</formula>
    </cfRule>
    <cfRule type="cellIs" dxfId="1897" priority="92" stopIfTrue="1" operator="between">
      <formula>150</formula>
      <formula>250</formula>
    </cfRule>
    <cfRule type="cellIs" dxfId="1896" priority="93" stopIfTrue="1" operator="between">
      <formula>250</formula>
      <formula>300</formula>
    </cfRule>
  </conditionalFormatting>
  <conditionalFormatting sqref="D4">
    <cfRule type="cellIs" dxfId="1895" priority="88" stopIfTrue="1" operator="greaterThan">
      <formula>300</formula>
    </cfRule>
    <cfRule type="cellIs" dxfId="1894" priority="89" stopIfTrue="1" operator="between">
      <formula>150</formula>
      <formula>250</formula>
    </cfRule>
    <cfRule type="cellIs" dxfId="1893" priority="90" stopIfTrue="1" operator="between">
      <formula>250</formula>
      <formula>300</formula>
    </cfRule>
  </conditionalFormatting>
  <conditionalFormatting sqref="E4">
    <cfRule type="cellIs" dxfId="1892" priority="85" stopIfTrue="1" operator="greaterThan">
      <formula>300</formula>
    </cfRule>
    <cfRule type="cellIs" dxfId="1891" priority="86" stopIfTrue="1" operator="between">
      <formula>150</formula>
      <formula>250</formula>
    </cfRule>
    <cfRule type="cellIs" dxfId="1890" priority="87" stopIfTrue="1" operator="between">
      <formula>250</formula>
      <formula>300</formula>
    </cfRule>
  </conditionalFormatting>
  <conditionalFormatting sqref="F4">
    <cfRule type="cellIs" dxfId="1889" priority="82" stopIfTrue="1" operator="greaterThan">
      <formula>300</formula>
    </cfRule>
    <cfRule type="cellIs" dxfId="1888" priority="83" stopIfTrue="1" operator="between">
      <formula>150</formula>
      <formula>250</formula>
    </cfRule>
    <cfRule type="cellIs" dxfId="1887" priority="84" stopIfTrue="1" operator="between">
      <formula>250</formula>
      <formula>300</formula>
    </cfRule>
  </conditionalFormatting>
  <conditionalFormatting sqref="G4">
    <cfRule type="cellIs" dxfId="1886" priority="79" stopIfTrue="1" operator="greaterThan">
      <formula>300</formula>
    </cfRule>
    <cfRule type="cellIs" dxfId="1885" priority="80" stopIfTrue="1" operator="between">
      <formula>150</formula>
      <formula>250</formula>
    </cfRule>
    <cfRule type="cellIs" dxfId="1884" priority="81" stopIfTrue="1" operator="between">
      <formula>250</formula>
      <formula>300</formula>
    </cfRule>
  </conditionalFormatting>
  <conditionalFormatting sqref="H4">
    <cfRule type="cellIs" dxfId="1883" priority="76" stopIfTrue="1" operator="greaterThan">
      <formula>300</formula>
    </cfRule>
    <cfRule type="cellIs" dxfId="1882" priority="77" stopIfTrue="1" operator="between">
      <formula>150</formula>
      <formula>250</formula>
    </cfRule>
    <cfRule type="cellIs" dxfId="1881" priority="78" stopIfTrue="1" operator="between">
      <formula>250</formula>
      <formula>300</formula>
    </cfRule>
  </conditionalFormatting>
  <conditionalFormatting sqref="I4">
    <cfRule type="cellIs" dxfId="1880" priority="73" stopIfTrue="1" operator="greaterThan">
      <formula>300</formula>
    </cfRule>
    <cfRule type="cellIs" dxfId="1879" priority="74" stopIfTrue="1" operator="between">
      <formula>150</formula>
      <formula>250</formula>
    </cfRule>
    <cfRule type="cellIs" dxfId="1878" priority="75" stopIfTrue="1" operator="between">
      <formula>250</formula>
      <formula>300</formula>
    </cfRule>
  </conditionalFormatting>
  <conditionalFormatting sqref="J4">
    <cfRule type="cellIs" dxfId="1877" priority="70" stopIfTrue="1" operator="greaterThan">
      <formula>300</formula>
    </cfRule>
    <cfRule type="cellIs" dxfId="1876" priority="71" stopIfTrue="1" operator="between">
      <formula>150</formula>
      <formula>250</formula>
    </cfRule>
    <cfRule type="cellIs" dxfId="1875" priority="72" stopIfTrue="1" operator="between">
      <formula>250</formula>
      <formula>300</formula>
    </cfRule>
  </conditionalFormatting>
  <conditionalFormatting sqref="K4">
    <cfRule type="cellIs" dxfId="1874" priority="67" stopIfTrue="1" operator="greaterThan">
      <formula>300</formula>
    </cfRule>
    <cfRule type="cellIs" dxfId="1873" priority="68" stopIfTrue="1" operator="between">
      <formula>150</formula>
      <formula>250</formula>
    </cfRule>
    <cfRule type="cellIs" dxfId="1872" priority="69" stopIfTrue="1" operator="between">
      <formula>250</formula>
      <formula>300</formula>
    </cfRule>
  </conditionalFormatting>
  <conditionalFormatting sqref="L4">
    <cfRule type="cellIs" dxfId="1871" priority="64" stopIfTrue="1" operator="greaterThan">
      <formula>300</formula>
    </cfRule>
    <cfRule type="cellIs" dxfId="1870" priority="65" stopIfTrue="1" operator="between">
      <formula>150</formula>
      <formula>250</formula>
    </cfRule>
    <cfRule type="cellIs" dxfId="1869" priority="66" stopIfTrue="1" operator="between">
      <formula>250</formula>
      <formula>300</formula>
    </cfRule>
  </conditionalFormatting>
  <conditionalFormatting sqref="M4">
    <cfRule type="cellIs" dxfId="1868" priority="61" stopIfTrue="1" operator="greaterThan">
      <formula>300</formula>
    </cfRule>
    <cfRule type="cellIs" dxfId="1867" priority="62" stopIfTrue="1" operator="between">
      <formula>150</formula>
      <formula>250</formula>
    </cfRule>
    <cfRule type="cellIs" dxfId="1866" priority="63" stopIfTrue="1" operator="between">
      <formula>250</formula>
      <formula>300</formula>
    </cfRule>
  </conditionalFormatting>
  <conditionalFormatting sqref="N4">
    <cfRule type="cellIs" dxfId="1865" priority="58" stopIfTrue="1" operator="greaterThan">
      <formula>300</formula>
    </cfRule>
    <cfRule type="cellIs" dxfId="1864" priority="59" stopIfTrue="1" operator="between">
      <formula>150</formula>
      <formula>250</formula>
    </cfRule>
    <cfRule type="cellIs" dxfId="1863" priority="60" stopIfTrue="1" operator="between">
      <formula>250</formula>
      <formula>300</formula>
    </cfRule>
  </conditionalFormatting>
  <conditionalFormatting sqref="O4">
    <cfRule type="cellIs" dxfId="1862" priority="55" stopIfTrue="1" operator="greaterThan">
      <formula>300</formula>
    </cfRule>
    <cfRule type="cellIs" dxfId="1861" priority="56" stopIfTrue="1" operator="between">
      <formula>150</formula>
      <formula>250</formula>
    </cfRule>
    <cfRule type="cellIs" dxfId="1860" priority="57" stopIfTrue="1" operator="between">
      <formula>250</formula>
      <formula>300</formula>
    </cfRule>
  </conditionalFormatting>
  <conditionalFormatting sqref="P4">
    <cfRule type="cellIs" dxfId="1859" priority="52" stopIfTrue="1" operator="greaterThan">
      <formula>300</formula>
    </cfRule>
    <cfRule type="cellIs" dxfId="1858" priority="53" stopIfTrue="1" operator="between">
      <formula>150</formula>
      <formula>250</formula>
    </cfRule>
    <cfRule type="cellIs" dxfId="1857" priority="54" stopIfTrue="1" operator="between">
      <formula>250</formula>
      <formula>300</formula>
    </cfRule>
  </conditionalFormatting>
  <conditionalFormatting sqref="Q4">
    <cfRule type="cellIs" dxfId="1856" priority="49" stopIfTrue="1" operator="greaterThan">
      <formula>300</formula>
    </cfRule>
    <cfRule type="cellIs" dxfId="1855" priority="50" stopIfTrue="1" operator="between">
      <formula>150</formula>
      <formula>250</formula>
    </cfRule>
    <cfRule type="cellIs" dxfId="1854" priority="51" stopIfTrue="1" operator="between">
      <formula>250</formula>
      <formula>300</formula>
    </cfRule>
  </conditionalFormatting>
  <conditionalFormatting sqref="R4">
    <cfRule type="cellIs" dxfId="1853" priority="46" stopIfTrue="1" operator="greaterThan">
      <formula>300</formula>
    </cfRule>
    <cfRule type="cellIs" dxfId="1852" priority="47" stopIfTrue="1" operator="between">
      <formula>150</formula>
      <formula>250</formula>
    </cfRule>
    <cfRule type="cellIs" dxfId="1851" priority="48" stopIfTrue="1" operator="between">
      <formula>250</formula>
      <formula>300</formula>
    </cfRule>
  </conditionalFormatting>
  <conditionalFormatting sqref="S4">
    <cfRule type="cellIs" dxfId="1850" priority="43" stopIfTrue="1" operator="greaterThan">
      <formula>300</formula>
    </cfRule>
    <cfRule type="cellIs" dxfId="1849" priority="44" stopIfTrue="1" operator="between">
      <formula>150</formula>
      <formula>250</formula>
    </cfRule>
    <cfRule type="cellIs" dxfId="1848" priority="45" stopIfTrue="1" operator="between">
      <formula>250</formula>
      <formula>300</formula>
    </cfRule>
  </conditionalFormatting>
  <conditionalFormatting sqref="T4">
    <cfRule type="cellIs" dxfId="1847" priority="40" stopIfTrue="1" operator="greaterThan">
      <formula>300</formula>
    </cfRule>
    <cfRule type="cellIs" dxfId="1846" priority="41" stopIfTrue="1" operator="between">
      <formula>150</formula>
      <formula>250</formula>
    </cfRule>
    <cfRule type="cellIs" dxfId="1845" priority="42" stopIfTrue="1" operator="between">
      <formula>250</formula>
      <formula>300</formula>
    </cfRule>
  </conditionalFormatting>
  <conditionalFormatting sqref="U4">
    <cfRule type="cellIs" dxfId="1844" priority="37" stopIfTrue="1" operator="greaterThan">
      <formula>300</formula>
    </cfRule>
    <cfRule type="cellIs" dxfId="1843" priority="38" stopIfTrue="1" operator="between">
      <formula>150</formula>
      <formula>250</formula>
    </cfRule>
    <cfRule type="cellIs" dxfId="1842" priority="39" stopIfTrue="1" operator="between">
      <formula>250</formula>
      <formula>300</formula>
    </cfRule>
  </conditionalFormatting>
  <conditionalFormatting sqref="V4">
    <cfRule type="cellIs" dxfId="1841" priority="34" stopIfTrue="1" operator="greaterThan">
      <formula>300</formula>
    </cfRule>
    <cfRule type="cellIs" dxfId="1840" priority="35" stopIfTrue="1" operator="between">
      <formula>150</formula>
      <formula>250</formula>
    </cfRule>
    <cfRule type="cellIs" dxfId="1839" priority="36" stopIfTrue="1" operator="between">
      <formula>250</formula>
      <formula>300</formula>
    </cfRule>
  </conditionalFormatting>
  <conditionalFormatting sqref="W4">
    <cfRule type="cellIs" dxfId="1838" priority="31" stopIfTrue="1" operator="greaterThan">
      <formula>300</formula>
    </cfRule>
    <cfRule type="cellIs" dxfId="1837" priority="32" stopIfTrue="1" operator="between">
      <formula>150</formula>
      <formula>250</formula>
    </cfRule>
    <cfRule type="cellIs" dxfId="1836" priority="33" stopIfTrue="1" operator="between">
      <formula>250</formula>
      <formula>300</formula>
    </cfRule>
  </conditionalFormatting>
  <conditionalFormatting sqref="X4">
    <cfRule type="cellIs" dxfId="1835" priority="28" stopIfTrue="1" operator="greaterThan">
      <formula>300</formula>
    </cfRule>
    <cfRule type="cellIs" dxfId="1834" priority="29" stopIfTrue="1" operator="between">
      <formula>150</formula>
      <formula>250</formula>
    </cfRule>
    <cfRule type="cellIs" dxfId="1833" priority="30" stopIfTrue="1" operator="between">
      <formula>250</formula>
      <formula>300</formula>
    </cfRule>
  </conditionalFormatting>
  <conditionalFormatting sqref="Y4">
    <cfRule type="cellIs" dxfId="1832" priority="25" stopIfTrue="1" operator="greaterThan">
      <formula>300</formula>
    </cfRule>
    <cfRule type="cellIs" dxfId="1831" priority="26" stopIfTrue="1" operator="between">
      <formula>150</formula>
      <formula>250</formula>
    </cfRule>
    <cfRule type="cellIs" dxfId="1830" priority="27" stopIfTrue="1" operator="between">
      <formula>250</formula>
      <formula>300</formula>
    </cfRule>
  </conditionalFormatting>
  <conditionalFormatting sqref="Z4">
    <cfRule type="cellIs" dxfId="1829" priority="22" stopIfTrue="1" operator="greaterThan">
      <formula>300</formula>
    </cfRule>
    <cfRule type="cellIs" dxfId="1828" priority="23" stopIfTrue="1" operator="between">
      <formula>150</formula>
      <formula>250</formula>
    </cfRule>
    <cfRule type="cellIs" dxfId="1827" priority="24" stopIfTrue="1" operator="between">
      <formula>250</formula>
      <formula>300</formula>
    </cfRule>
  </conditionalFormatting>
  <conditionalFormatting sqref="AA4">
    <cfRule type="cellIs" dxfId="1826" priority="19" stopIfTrue="1" operator="greaterThan">
      <formula>300</formula>
    </cfRule>
    <cfRule type="cellIs" dxfId="1825" priority="20" stopIfTrue="1" operator="between">
      <formula>150</formula>
      <formula>250</formula>
    </cfRule>
    <cfRule type="cellIs" dxfId="1824" priority="21" stopIfTrue="1" operator="between">
      <formula>250</formula>
      <formula>300</formula>
    </cfRule>
  </conditionalFormatting>
  <conditionalFormatting sqref="AB4">
    <cfRule type="cellIs" dxfId="1823" priority="16" stopIfTrue="1" operator="greaterThan">
      <formula>300</formula>
    </cfRule>
    <cfRule type="cellIs" dxfId="1822" priority="17" stopIfTrue="1" operator="between">
      <formula>150</formula>
      <formula>250</formula>
    </cfRule>
    <cfRule type="cellIs" dxfId="1821" priority="18" stopIfTrue="1" operator="between">
      <formula>250</formula>
      <formula>300</formula>
    </cfRule>
  </conditionalFormatting>
  <conditionalFormatting sqref="AC4">
    <cfRule type="cellIs" dxfId="1820" priority="13" stopIfTrue="1" operator="greaterThan">
      <formula>300</formula>
    </cfRule>
    <cfRule type="cellIs" dxfId="1819" priority="14" stopIfTrue="1" operator="between">
      <formula>150</formula>
      <formula>250</formula>
    </cfRule>
    <cfRule type="cellIs" dxfId="1818" priority="15" stopIfTrue="1" operator="between">
      <formula>250</formula>
      <formula>300</formula>
    </cfRule>
  </conditionalFormatting>
  <conditionalFormatting sqref="AD4">
    <cfRule type="cellIs" dxfId="1817" priority="10" stopIfTrue="1" operator="greaterThan">
      <formula>300</formula>
    </cfRule>
    <cfRule type="cellIs" dxfId="1816" priority="11" stopIfTrue="1" operator="between">
      <formula>150</formula>
      <formula>250</formula>
    </cfRule>
    <cfRule type="cellIs" dxfId="1815" priority="12" stopIfTrue="1" operator="between">
      <formula>250</formula>
      <formula>300</formula>
    </cfRule>
  </conditionalFormatting>
  <conditionalFormatting sqref="AE4">
    <cfRule type="cellIs" dxfId="1814" priority="7" stopIfTrue="1" operator="greaterThan">
      <formula>300</formula>
    </cfRule>
    <cfRule type="cellIs" dxfId="1813" priority="8" stopIfTrue="1" operator="between">
      <formula>150</formula>
      <formula>250</formula>
    </cfRule>
    <cfRule type="cellIs" dxfId="1812" priority="9" stopIfTrue="1" operator="between">
      <formula>250</formula>
      <formula>300</formula>
    </cfRule>
  </conditionalFormatting>
  <conditionalFormatting sqref="AF4">
    <cfRule type="cellIs" dxfId="1811" priority="4" stopIfTrue="1" operator="greaterThan">
      <formula>300</formula>
    </cfRule>
    <cfRule type="cellIs" dxfId="1810" priority="5" stopIfTrue="1" operator="between">
      <formula>150</formula>
      <formula>250</formula>
    </cfRule>
    <cfRule type="cellIs" dxfId="1809" priority="6" stopIfTrue="1" operator="between">
      <formula>250</formula>
      <formula>300</formula>
    </cfRule>
  </conditionalFormatting>
  <conditionalFormatting sqref="AG4">
    <cfRule type="cellIs" dxfId="1808" priority="1" stopIfTrue="1" operator="greaterThan">
      <formula>300</formula>
    </cfRule>
    <cfRule type="cellIs" dxfId="1807" priority="2" stopIfTrue="1" operator="between">
      <formula>150</formula>
      <formula>250</formula>
    </cfRule>
    <cfRule type="cellIs" dxfId="180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39.700000000000003</v>
      </c>
      <c r="C3" s="12">
        <v>51.9</v>
      </c>
      <c r="D3" s="12">
        <v>52.1</v>
      </c>
      <c r="E3" s="12">
        <v>12.1</v>
      </c>
      <c r="F3" s="12">
        <v>53</v>
      </c>
      <c r="G3" s="12">
        <v>49.5</v>
      </c>
      <c r="H3" s="12">
        <v>42.3</v>
      </c>
      <c r="I3" s="12">
        <v>40.9</v>
      </c>
      <c r="J3" s="12">
        <v>40.6</v>
      </c>
      <c r="K3" s="12">
        <v>40.299999999999997</v>
      </c>
      <c r="L3" s="12">
        <v>51.6</v>
      </c>
      <c r="M3" s="12">
        <v>40</v>
      </c>
      <c r="N3" s="12">
        <v>52.2</v>
      </c>
      <c r="O3" s="12">
        <v>46.1</v>
      </c>
      <c r="P3" s="12">
        <v>52.3</v>
      </c>
      <c r="Q3" s="12">
        <v>44.3</v>
      </c>
      <c r="R3" s="12">
        <v>42.4</v>
      </c>
      <c r="S3" s="12">
        <v>53</v>
      </c>
      <c r="T3" s="12">
        <v>53</v>
      </c>
      <c r="U3" s="12">
        <v>48.6</v>
      </c>
      <c r="V3" s="12">
        <v>39.4</v>
      </c>
      <c r="W3" s="12">
        <v>38.5</v>
      </c>
      <c r="X3" s="12">
        <v>53</v>
      </c>
      <c r="Y3" s="12">
        <v>53</v>
      </c>
      <c r="Z3" s="12">
        <v>52.2</v>
      </c>
      <c r="AA3" s="12">
        <v>52.3</v>
      </c>
      <c r="AB3" s="12">
        <v>49.6</v>
      </c>
      <c r="AC3" s="12">
        <v>53</v>
      </c>
      <c r="AD3" s="12">
        <v>36.799999999999997</v>
      </c>
      <c r="AE3" s="12">
        <v>21.5</v>
      </c>
      <c r="AF3" s="12">
        <v>16.3</v>
      </c>
      <c r="AG3" s="12">
        <v>53</v>
      </c>
      <c r="AH3" s="12"/>
      <c r="AI3" s="12"/>
    </row>
    <row r="4" spans="1:40" s="6" customFormat="1" x14ac:dyDescent="0.25">
      <c r="A4" s="13" t="s">
        <v>4</v>
      </c>
      <c r="B4" s="28">
        <v>311.8</v>
      </c>
      <c r="C4" s="28">
        <f t="shared" ref="C4:D4" si="0">SUM(C54:C57)</f>
        <v>229.6</v>
      </c>
      <c r="D4" s="28">
        <f t="shared" si="0"/>
        <v>195.8</v>
      </c>
      <c r="E4" s="28">
        <f t="shared" ref="E4:F4" si="1">SUM(E54:E57)</f>
        <v>58.699999999999996</v>
      </c>
      <c r="F4" s="28">
        <f t="shared" si="1"/>
        <v>128.89999999999998</v>
      </c>
      <c r="G4" s="28">
        <f t="shared" ref="G4:H4" si="2">SUM(G54:G57)</f>
        <v>336.9</v>
      </c>
      <c r="H4" s="28">
        <f t="shared" si="2"/>
        <v>324.8</v>
      </c>
      <c r="I4" s="28">
        <f t="shared" ref="I4:J4" si="3">SUM(I54:I57)</f>
        <v>317.60000000000002</v>
      </c>
      <c r="J4" s="28">
        <f t="shared" si="3"/>
        <v>310.89999999999998</v>
      </c>
      <c r="K4" s="28">
        <f t="shared" ref="K4:L4" si="4">SUM(K54:K57)</f>
        <v>306.89999999999998</v>
      </c>
      <c r="L4" s="28">
        <f t="shared" si="4"/>
        <v>255.29999999999998</v>
      </c>
      <c r="M4" s="28">
        <f t="shared" ref="M4:N4" si="5">SUM(M54:M57)</f>
        <v>298.20000000000005</v>
      </c>
      <c r="N4" s="28">
        <f t="shared" si="5"/>
        <v>245.10000000000002</v>
      </c>
      <c r="O4" s="28">
        <f t="shared" ref="O4:P4" si="6">SUM(O54:O57)</f>
        <v>237.89999999999998</v>
      </c>
      <c r="P4" s="28">
        <f t="shared" si="6"/>
        <v>170.79999999999998</v>
      </c>
      <c r="Q4" s="28">
        <f t="shared" ref="Q4:R4" si="7">SUM(Q54:Q57)</f>
        <v>307.40000000000003</v>
      </c>
      <c r="R4" s="28">
        <f t="shared" si="7"/>
        <v>266.7</v>
      </c>
      <c r="S4" s="28">
        <f t="shared" ref="S4:T4" si="8">SUM(S54:S57)</f>
        <v>210.70000000000002</v>
      </c>
      <c r="T4" s="28">
        <f t="shared" si="8"/>
        <v>244.39999999999998</v>
      </c>
      <c r="U4" s="28">
        <f t="shared" ref="U4:V4" si="9">SUM(U54:U57)</f>
        <v>253.29999999999998</v>
      </c>
      <c r="V4" s="28">
        <f t="shared" si="9"/>
        <v>291.7</v>
      </c>
      <c r="W4" s="28">
        <f t="shared" ref="W4:X4" si="10">SUM(W54:W57)</f>
        <v>285.39999999999998</v>
      </c>
      <c r="X4" s="28">
        <f t="shared" si="10"/>
        <v>209.79999999999998</v>
      </c>
      <c r="Y4" s="28">
        <f t="shared" ref="Y4:Z4" si="11">SUM(Y54:Y57)</f>
        <v>200.79999999999998</v>
      </c>
      <c r="Z4" s="28">
        <f t="shared" si="11"/>
        <v>291.7</v>
      </c>
      <c r="AA4" s="28">
        <f t="shared" ref="AA4:AB4" si="12">SUM(AA54:AA57)</f>
        <v>219.10000000000002</v>
      </c>
      <c r="AB4" s="28">
        <f t="shared" si="12"/>
        <v>280.7</v>
      </c>
      <c r="AC4" s="28">
        <f t="shared" ref="AC4:AD4" si="13">SUM(AC54:AC57)</f>
        <v>236</v>
      </c>
      <c r="AD4" s="28">
        <f t="shared" si="13"/>
        <v>92.600000000000009</v>
      </c>
      <c r="AE4" s="28">
        <f t="shared" ref="AE4:AF4" si="14">SUM(AE54:AE57)</f>
        <v>62.5</v>
      </c>
      <c r="AF4" s="28">
        <f t="shared" si="14"/>
        <v>47.5</v>
      </c>
      <c r="AG4" s="28">
        <f t="shared" ref="AG4" si="15">SUM(AG54:AG57)</f>
        <v>197.39999999999998</v>
      </c>
      <c r="AI4" s="9">
        <f>SUM(C4:AG4)</f>
        <v>7115.1</v>
      </c>
      <c r="AJ4" s="14">
        <f>AVERAGE(C4:AG4)</f>
        <v>229.51935483870969</v>
      </c>
      <c r="AK4" s="15"/>
    </row>
    <row r="5" spans="1:40" x14ac:dyDescent="0.25">
      <c r="A5" s="11" t="s">
        <v>29</v>
      </c>
      <c r="B5" s="10">
        <v>430037</v>
      </c>
      <c r="C5" s="10">
        <f t="shared" ref="C5:D5" si="16">$B53+C6</f>
        <v>430267</v>
      </c>
      <c r="D5" s="10">
        <f t="shared" si="16"/>
        <v>430462</v>
      </c>
      <c r="E5" s="10">
        <f t="shared" ref="E5:F5" si="17">$B53+E6</f>
        <v>430522</v>
      </c>
      <c r="F5" s="10">
        <f t="shared" si="17"/>
        <v>430651</v>
      </c>
      <c r="G5" s="10">
        <f t="shared" ref="G5:H5" si="18">$B53+G6</f>
        <v>430987</v>
      </c>
      <c r="H5" s="10">
        <f t="shared" si="18"/>
        <v>431312</v>
      </c>
      <c r="I5" s="10">
        <f t="shared" ref="I5:J5" si="19">$B53+I6</f>
        <v>431630</v>
      </c>
      <c r="J5" s="10">
        <f t="shared" si="19"/>
        <v>431942</v>
      </c>
      <c r="K5" s="10">
        <f t="shared" ref="K5:L5" si="20">$B53+K6</f>
        <v>432248</v>
      </c>
      <c r="L5" s="10">
        <f t="shared" si="20"/>
        <v>432503</v>
      </c>
      <c r="M5" s="10">
        <f t="shared" ref="M5:N5" si="21">$B53+M6</f>
        <v>432802</v>
      </c>
      <c r="N5" s="10">
        <f t="shared" si="21"/>
        <v>433048</v>
      </c>
      <c r="O5" s="10">
        <f t="shared" ref="O5:P5" si="22">$B53+O6</f>
        <v>433285</v>
      </c>
      <c r="P5" s="10">
        <f t="shared" si="22"/>
        <v>433457</v>
      </c>
      <c r="Q5" s="10">
        <f t="shared" ref="Q5:R5" si="23">$B53+Q6</f>
        <v>433764</v>
      </c>
      <c r="R5" s="10">
        <f t="shared" si="23"/>
        <v>434030</v>
      </c>
      <c r="S5" s="10">
        <f t="shared" ref="S5:T5" si="24">$B53+S6</f>
        <v>434241</v>
      </c>
      <c r="T5" s="10">
        <f t="shared" si="24"/>
        <v>434487</v>
      </c>
      <c r="U5" s="10">
        <f t="shared" ref="U5:V5" si="25">$B53+U6</f>
        <v>434739</v>
      </c>
      <c r="V5" s="10">
        <f t="shared" si="25"/>
        <v>435031</v>
      </c>
      <c r="W5" s="10">
        <f t="shared" ref="W5:X5" si="26">$B53+W6</f>
        <v>435317</v>
      </c>
      <c r="X5" s="10">
        <f t="shared" si="26"/>
        <v>435528</v>
      </c>
      <c r="Y5" s="10">
        <f t="shared" ref="Y5:Z5" si="27">$B53+Y6</f>
        <v>435729</v>
      </c>
      <c r="Z5" s="10">
        <f t="shared" si="27"/>
        <v>436020</v>
      </c>
      <c r="AA5" s="10">
        <f t="shared" ref="AA5:AB5" si="28">$B53+AA6</f>
        <v>436240</v>
      </c>
      <c r="AB5" s="10">
        <f t="shared" si="28"/>
        <v>436521</v>
      </c>
      <c r="AC5" s="10">
        <f t="shared" ref="AC5:AD5" si="29">$B53+AC6</f>
        <v>436757</v>
      </c>
      <c r="AD5" s="10">
        <f t="shared" si="29"/>
        <v>436850</v>
      </c>
      <c r="AE5" s="10">
        <f t="shared" ref="AE5:AF5" si="30">$B53+AE6</f>
        <v>436912</v>
      </c>
      <c r="AF5" s="10">
        <f t="shared" si="30"/>
        <v>436959</v>
      </c>
      <c r="AG5" s="10">
        <f t="shared" ref="AG5" si="31">$B53+AG6</f>
        <v>437156</v>
      </c>
      <c r="AI5" s="10">
        <f>MAX(C5:AG5)-B5</f>
        <v>7119</v>
      </c>
    </row>
    <row r="6" spans="1:40" s="19" customFormat="1" x14ac:dyDescent="0.25">
      <c r="B6" s="24">
        <v>388362</v>
      </c>
      <c r="C6" s="24">
        <v>388592</v>
      </c>
      <c r="D6" s="24">
        <v>388787</v>
      </c>
      <c r="E6" s="24">
        <v>388847</v>
      </c>
      <c r="F6" s="24">
        <v>388976</v>
      </c>
      <c r="G6" s="24">
        <v>389312</v>
      </c>
      <c r="H6" s="24">
        <v>389637</v>
      </c>
      <c r="I6" s="24">
        <v>389955</v>
      </c>
      <c r="J6" s="24">
        <v>390267</v>
      </c>
      <c r="K6" s="24">
        <v>390573</v>
      </c>
      <c r="L6" s="24">
        <v>390828</v>
      </c>
      <c r="M6" s="24">
        <v>391127</v>
      </c>
      <c r="N6" s="24">
        <v>391373</v>
      </c>
      <c r="O6" s="24">
        <v>391610</v>
      </c>
      <c r="P6" s="24">
        <v>391782</v>
      </c>
      <c r="Q6" s="24">
        <v>392089</v>
      </c>
      <c r="R6" s="24">
        <v>392355</v>
      </c>
      <c r="S6" s="24">
        <v>392566</v>
      </c>
      <c r="T6" s="24">
        <v>392812</v>
      </c>
      <c r="U6" s="24">
        <v>393064</v>
      </c>
      <c r="V6" s="24">
        <v>393356</v>
      </c>
      <c r="W6" s="24">
        <v>393642</v>
      </c>
      <c r="X6" s="24">
        <v>393853</v>
      </c>
      <c r="Y6" s="24">
        <v>394054</v>
      </c>
      <c r="Z6" s="24">
        <v>394345</v>
      </c>
      <c r="AA6" s="24">
        <v>394565</v>
      </c>
      <c r="AB6" s="24">
        <v>394846</v>
      </c>
      <c r="AC6" s="24">
        <v>395082</v>
      </c>
      <c r="AD6" s="24">
        <v>395175</v>
      </c>
      <c r="AE6" s="24">
        <v>395237</v>
      </c>
      <c r="AF6" s="24">
        <v>395284</v>
      </c>
      <c r="AG6" s="24">
        <v>395481</v>
      </c>
      <c r="AI6" s="10"/>
      <c r="AJ6" s="20"/>
    </row>
    <row r="7" spans="1:40" x14ac:dyDescent="0.25">
      <c r="A7" s="11" t="s">
        <v>27</v>
      </c>
      <c r="B7" s="10">
        <v>368235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374285</v>
      </c>
      <c r="AI7" s="10">
        <f>MAX(C7:AG7)-B7</f>
        <v>6050</v>
      </c>
      <c r="AJ7" s="16"/>
    </row>
    <row r="8" spans="1:40" x14ac:dyDescent="0.25">
      <c r="A8" s="18" t="s">
        <v>37</v>
      </c>
      <c r="B8" s="10">
        <v>61802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62870</v>
      </c>
      <c r="AI8" s="10">
        <f>MAX(C8:AG8)-B8</f>
        <v>1068</v>
      </c>
    </row>
    <row r="9" spans="1:40" x14ac:dyDescent="0.25">
      <c r="AI9" s="10">
        <f>SUM(AI7:AI8)</f>
        <v>7118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102.4</v>
      </c>
      <c r="C54" s="12">
        <v>67.099999999999994</v>
      </c>
      <c r="D54" s="12">
        <v>56.1</v>
      </c>
      <c r="E54" s="12">
        <v>17.100000000000001</v>
      </c>
      <c r="F54" s="12">
        <v>38.4</v>
      </c>
      <c r="G54" s="12">
        <v>98.8</v>
      </c>
      <c r="H54" s="12">
        <v>95.4</v>
      </c>
      <c r="I54" s="12">
        <v>93.4</v>
      </c>
      <c r="J54" s="12">
        <v>91.3</v>
      </c>
      <c r="K54" s="12">
        <v>90.1</v>
      </c>
      <c r="L54" s="12">
        <v>72.599999999999994</v>
      </c>
      <c r="M54" s="12">
        <v>87.2</v>
      </c>
      <c r="N54" s="12">
        <v>70.900000000000006</v>
      </c>
      <c r="O54" s="12">
        <v>69.599999999999994</v>
      </c>
      <c r="P54" s="12">
        <v>49.5</v>
      </c>
      <c r="Q54" s="12">
        <v>89.4</v>
      </c>
      <c r="R54" s="12">
        <v>76.5</v>
      </c>
      <c r="S54" s="12">
        <v>60.2</v>
      </c>
      <c r="T54" s="12">
        <v>70.8</v>
      </c>
      <c r="U54" s="12">
        <v>71.3</v>
      </c>
      <c r="V54" s="12">
        <v>86.1</v>
      </c>
      <c r="W54" s="12">
        <v>83.8</v>
      </c>
      <c r="X54" s="12">
        <v>63</v>
      </c>
      <c r="Y54" s="12">
        <v>59.4</v>
      </c>
      <c r="Z54" s="12">
        <v>86.8</v>
      </c>
      <c r="AA54" s="12">
        <v>64.8</v>
      </c>
      <c r="AB54" s="12">
        <v>81.400000000000006</v>
      </c>
      <c r="AC54" s="12">
        <v>67.599999999999994</v>
      </c>
      <c r="AD54" s="12">
        <v>25.8</v>
      </c>
      <c r="AE54" s="12">
        <v>18.3</v>
      </c>
      <c r="AF54" s="12">
        <v>13.8</v>
      </c>
      <c r="AG54" s="12">
        <v>58</v>
      </c>
      <c r="AH54" s="12"/>
      <c r="AI54" s="10">
        <v>86786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100.4</v>
      </c>
      <c r="C55" s="12">
        <v>66.599999999999994</v>
      </c>
      <c r="D55" s="12">
        <v>55.7</v>
      </c>
      <c r="E55" s="12">
        <v>16.7</v>
      </c>
      <c r="F55" s="12">
        <v>37.4</v>
      </c>
      <c r="G55" s="12">
        <v>97.2</v>
      </c>
      <c r="H55" s="12">
        <v>93.6</v>
      </c>
      <c r="I55" s="12">
        <v>91.8</v>
      </c>
      <c r="J55" s="12">
        <v>89.9</v>
      </c>
      <c r="K55" s="12">
        <v>88.6</v>
      </c>
      <c r="L55" s="12">
        <v>72.599999999999994</v>
      </c>
      <c r="M55" s="12">
        <v>86.4</v>
      </c>
      <c r="N55" s="12">
        <v>70.5</v>
      </c>
      <c r="O55" s="12">
        <v>69.099999999999994</v>
      </c>
      <c r="P55" s="12">
        <v>48.8</v>
      </c>
      <c r="Q55" s="12">
        <v>89</v>
      </c>
      <c r="R55" s="12">
        <v>76.400000000000006</v>
      </c>
      <c r="S55" s="12">
        <v>59.6</v>
      </c>
      <c r="T55" s="12">
        <v>70.599999999999994</v>
      </c>
      <c r="U55" s="12">
        <v>71.400000000000006</v>
      </c>
      <c r="V55" s="12">
        <v>84.3</v>
      </c>
      <c r="W55" s="12">
        <v>82.5</v>
      </c>
      <c r="X55" s="12">
        <v>62.6</v>
      </c>
      <c r="Y55" s="12">
        <v>58.3</v>
      </c>
      <c r="Z55" s="12">
        <v>84.4</v>
      </c>
      <c r="AA55" s="12">
        <v>63.1</v>
      </c>
      <c r="AB55" s="12">
        <v>80.400000000000006</v>
      </c>
      <c r="AC55" s="12">
        <v>67.2</v>
      </c>
      <c r="AD55" s="12">
        <v>25.3</v>
      </c>
      <c r="AE55" s="12">
        <v>17.899999999999999</v>
      </c>
      <c r="AF55" s="12">
        <v>13.5</v>
      </c>
      <c r="AG55" s="12">
        <v>57.3</v>
      </c>
      <c r="AH55" s="12"/>
      <c r="AI55" s="10">
        <v>126368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95.5</v>
      </c>
      <c r="C56" s="12">
        <v>61.9</v>
      </c>
      <c r="D56" s="12">
        <v>54.6</v>
      </c>
      <c r="E56" s="12">
        <v>16.3</v>
      </c>
      <c r="F56" s="12">
        <v>35.9</v>
      </c>
      <c r="G56" s="12">
        <v>90.4</v>
      </c>
      <c r="H56" s="12">
        <v>87.2</v>
      </c>
      <c r="I56" s="12">
        <v>84.9</v>
      </c>
      <c r="J56" s="12">
        <v>83</v>
      </c>
      <c r="K56" s="12">
        <v>82</v>
      </c>
      <c r="L56" s="12">
        <v>70</v>
      </c>
      <c r="M56" s="12">
        <v>79.900000000000006</v>
      </c>
      <c r="N56" s="12">
        <v>66.400000000000006</v>
      </c>
      <c r="O56" s="12">
        <v>65.2</v>
      </c>
      <c r="P56" s="12">
        <v>47.8</v>
      </c>
      <c r="Q56" s="12">
        <v>82.4</v>
      </c>
      <c r="R56" s="12">
        <v>71.900000000000006</v>
      </c>
      <c r="S56" s="12">
        <v>58</v>
      </c>
      <c r="T56" s="12">
        <v>66.400000000000006</v>
      </c>
      <c r="U56" s="12">
        <v>69.7</v>
      </c>
      <c r="V56" s="12">
        <v>77.2</v>
      </c>
      <c r="W56" s="12">
        <v>75.7</v>
      </c>
      <c r="X56" s="12">
        <v>57.3</v>
      </c>
      <c r="Y56" s="12">
        <v>55</v>
      </c>
      <c r="Z56" s="12">
        <v>77.8</v>
      </c>
      <c r="AA56" s="12">
        <v>58.2</v>
      </c>
      <c r="AB56" s="12">
        <v>76.7</v>
      </c>
      <c r="AC56" s="12">
        <v>63.4</v>
      </c>
      <c r="AD56" s="12">
        <v>24.8</v>
      </c>
      <c r="AE56" s="12">
        <v>17.399999999999999</v>
      </c>
      <c r="AF56" s="12">
        <v>13.6</v>
      </c>
      <c r="AG56" s="12">
        <v>53.9</v>
      </c>
      <c r="AH56" s="12"/>
      <c r="AI56" s="10">
        <v>119456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51.7</v>
      </c>
      <c r="C57" s="12">
        <v>34</v>
      </c>
      <c r="D57" s="12">
        <v>29.4</v>
      </c>
      <c r="E57" s="12">
        <v>8.6</v>
      </c>
      <c r="F57" s="12">
        <v>17.2</v>
      </c>
      <c r="G57" s="12">
        <v>50.5</v>
      </c>
      <c r="H57" s="12">
        <v>48.6</v>
      </c>
      <c r="I57" s="12">
        <v>47.5</v>
      </c>
      <c r="J57" s="12">
        <v>46.7</v>
      </c>
      <c r="K57" s="12">
        <v>46.2</v>
      </c>
      <c r="L57" s="12">
        <v>40.1</v>
      </c>
      <c r="M57" s="12">
        <v>44.7</v>
      </c>
      <c r="N57" s="12">
        <v>37.299999999999997</v>
      </c>
      <c r="O57" s="12">
        <v>34</v>
      </c>
      <c r="P57" s="12">
        <v>24.7</v>
      </c>
      <c r="Q57" s="12">
        <v>46.6</v>
      </c>
      <c r="R57" s="12">
        <v>41.9</v>
      </c>
      <c r="S57" s="12">
        <v>32.9</v>
      </c>
      <c r="T57" s="12">
        <v>36.6</v>
      </c>
      <c r="U57" s="12">
        <v>40.9</v>
      </c>
      <c r="V57" s="12">
        <v>44.1</v>
      </c>
      <c r="W57" s="12">
        <v>43.4</v>
      </c>
      <c r="X57" s="12">
        <v>26.9</v>
      </c>
      <c r="Y57" s="12">
        <v>28.1</v>
      </c>
      <c r="Z57" s="12">
        <v>42.7</v>
      </c>
      <c r="AA57" s="12">
        <v>33</v>
      </c>
      <c r="AB57" s="12">
        <v>42.2</v>
      </c>
      <c r="AC57" s="12">
        <v>37.799999999999997</v>
      </c>
      <c r="AD57" s="12">
        <v>16.7</v>
      </c>
      <c r="AE57" s="12">
        <v>8.9</v>
      </c>
      <c r="AF57" s="12">
        <v>6.6</v>
      </c>
      <c r="AG57" s="12">
        <v>28.2</v>
      </c>
      <c r="AH57" s="12"/>
      <c r="AI57" s="10">
        <v>62870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B4">
    <cfRule type="cellIs" dxfId="1805" priority="184" stopIfTrue="1" operator="greaterThan">
      <formula>300</formula>
    </cfRule>
    <cfRule type="cellIs" dxfId="1804" priority="185" stopIfTrue="1" operator="between">
      <formula>150</formula>
      <formula>250</formula>
    </cfRule>
    <cfRule type="cellIs" dxfId="1803" priority="186" stopIfTrue="1" operator="between">
      <formula>250</formula>
      <formula>300</formula>
    </cfRule>
  </conditionalFormatting>
  <conditionalFormatting sqref="C4">
    <cfRule type="cellIs" dxfId="1802" priority="91" stopIfTrue="1" operator="greaterThan">
      <formula>300</formula>
    </cfRule>
    <cfRule type="cellIs" dxfId="1801" priority="92" stopIfTrue="1" operator="between">
      <formula>150</formula>
      <formula>250</formula>
    </cfRule>
    <cfRule type="cellIs" dxfId="1800" priority="93" stopIfTrue="1" operator="between">
      <formula>250</formula>
      <formula>300</formula>
    </cfRule>
  </conditionalFormatting>
  <conditionalFormatting sqref="D4">
    <cfRule type="cellIs" dxfId="1799" priority="88" stopIfTrue="1" operator="greaterThan">
      <formula>300</formula>
    </cfRule>
    <cfRule type="cellIs" dxfId="1798" priority="89" stopIfTrue="1" operator="between">
      <formula>150</formula>
      <formula>250</formula>
    </cfRule>
    <cfRule type="cellIs" dxfId="1797" priority="90" stopIfTrue="1" operator="between">
      <formula>250</formula>
      <formula>300</formula>
    </cfRule>
  </conditionalFormatting>
  <conditionalFormatting sqref="E4">
    <cfRule type="cellIs" dxfId="1796" priority="85" stopIfTrue="1" operator="greaterThan">
      <formula>300</formula>
    </cfRule>
    <cfRule type="cellIs" dxfId="1795" priority="86" stopIfTrue="1" operator="between">
      <formula>150</formula>
      <formula>250</formula>
    </cfRule>
    <cfRule type="cellIs" dxfId="1794" priority="87" stopIfTrue="1" operator="between">
      <formula>250</formula>
      <formula>300</formula>
    </cfRule>
  </conditionalFormatting>
  <conditionalFormatting sqref="F4">
    <cfRule type="cellIs" dxfId="1793" priority="82" stopIfTrue="1" operator="greaterThan">
      <formula>300</formula>
    </cfRule>
    <cfRule type="cellIs" dxfId="1792" priority="83" stopIfTrue="1" operator="between">
      <formula>150</formula>
      <formula>250</formula>
    </cfRule>
    <cfRule type="cellIs" dxfId="1791" priority="84" stopIfTrue="1" operator="between">
      <formula>250</formula>
      <formula>300</formula>
    </cfRule>
  </conditionalFormatting>
  <conditionalFormatting sqref="G4">
    <cfRule type="cellIs" dxfId="1790" priority="79" stopIfTrue="1" operator="greaterThan">
      <formula>300</formula>
    </cfRule>
    <cfRule type="cellIs" dxfId="1789" priority="80" stopIfTrue="1" operator="between">
      <formula>150</formula>
      <formula>250</formula>
    </cfRule>
    <cfRule type="cellIs" dxfId="1788" priority="81" stopIfTrue="1" operator="between">
      <formula>250</formula>
      <formula>300</formula>
    </cfRule>
  </conditionalFormatting>
  <conditionalFormatting sqref="H4">
    <cfRule type="cellIs" dxfId="1787" priority="76" stopIfTrue="1" operator="greaterThan">
      <formula>300</formula>
    </cfRule>
    <cfRule type="cellIs" dxfId="1786" priority="77" stopIfTrue="1" operator="between">
      <formula>150</formula>
      <formula>250</formula>
    </cfRule>
    <cfRule type="cellIs" dxfId="1785" priority="78" stopIfTrue="1" operator="between">
      <formula>250</formula>
      <formula>300</formula>
    </cfRule>
  </conditionalFormatting>
  <conditionalFormatting sqref="I4">
    <cfRule type="cellIs" dxfId="1784" priority="73" stopIfTrue="1" operator="greaterThan">
      <formula>300</formula>
    </cfRule>
    <cfRule type="cellIs" dxfId="1783" priority="74" stopIfTrue="1" operator="between">
      <formula>150</formula>
      <formula>250</formula>
    </cfRule>
    <cfRule type="cellIs" dxfId="1782" priority="75" stopIfTrue="1" operator="between">
      <formula>250</formula>
      <formula>300</formula>
    </cfRule>
  </conditionalFormatting>
  <conditionalFormatting sqref="J4">
    <cfRule type="cellIs" dxfId="1781" priority="70" stopIfTrue="1" operator="greaterThan">
      <formula>300</formula>
    </cfRule>
    <cfRule type="cellIs" dxfId="1780" priority="71" stopIfTrue="1" operator="between">
      <formula>150</formula>
      <formula>250</formula>
    </cfRule>
    <cfRule type="cellIs" dxfId="1779" priority="72" stopIfTrue="1" operator="between">
      <formula>250</formula>
      <formula>300</formula>
    </cfRule>
  </conditionalFormatting>
  <conditionalFormatting sqref="K4">
    <cfRule type="cellIs" dxfId="1778" priority="67" stopIfTrue="1" operator="greaterThan">
      <formula>300</formula>
    </cfRule>
    <cfRule type="cellIs" dxfId="1777" priority="68" stopIfTrue="1" operator="between">
      <formula>150</formula>
      <formula>250</formula>
    </cfRule>
    <cfRule type="cellIs" dxfId="1776" priority="69" stopIfTrue="1" operator="between">
      <formula>250</formula>
      <formula>300</formula>
    </cfRule>
  </conditionalFormatting>
  <conditionalFormatting sqref="L4">
    <cfRule type="cellIs" dxfId="1775" priority="64" stopIfTrue="1" operator="greaterThan">
      <formula>300</formula>
    </cfRule>
    <cfRule type="cellIs" dxfId="1774" priority="65" stopIfTrue="1" operator="between">
      <formula>150</formula>
      <formula>250</formula>
    </cfRule>
    <cfRule type="cellIs" dxfId="1773" priority="66" stopIfTrue="1" operator="between">
      <formula>250</formula>
      <formula>300</formula>
    </cfRule>
  </conditionalFormatting>
  <conditionalFormatting sqref="M4">
    <cfRule type="cellIs" dxfId="1772" priority="61" stopIfTrue="1" operator="greaterThan">
      <formula>300</formula>
    </cfRule>
    <cfRule type="cellIs" dxfId="1771" priority="62" stopIfTrue="1" operator="between">
      <formula>150</formula>
      <formula>250</formula>
    </cfRule>
    <cfRule type="cellIs" dxfId="1770" priority="63" stopIfTrue="1" operator="between">
      <formula>250</formula>
      <formula>300</formula>
    </cfRule>
  </conditionalFormatting>
  <conditionalFormatting sqref="N4">
    <cfRule type="cellIs" dxfId="1769" priority="58" stopIfTrue="1" operator="greaterThan">
      <formula>300</formula>
    </cfRule>
    <cfRule type="cellIs" dxfId="1768" priority="59" stopIfTrue="1" operator="between">
      <formula>150</formula>
      <formula>250</formula>
    </cfRule>
    <cfRule type="cellIs" dxfId="1767" priority="60" stopIfTrue="1" operator="between">
      <formula>250</formula>
      <formula>300</formula>
    </cfRule>
  </conditionalFormatting>
  <conditionalFormatting sqref="O4">
    <cfRule type="cellIs" dxfId="1766" priority="55" stopIfTrue="1" operator="greaterThan">
      <formula>300</formula>
    </cfRule>
    <cfRule type="cellIs" dxfId="1765" priority="56" stopIfTrue="1" operator="between">
      <formula>150</formula>
      <formula>250</formula>
    </cfRule>
    <cfRule type="cellIs" dxfId="1764" priority="57" stopIfTrue="1" operator="between">
      <formula>250</formula>
      <formula>300</formula>
    </cfRule>
  </conditionalFormatting>
  <conditionalFormatting sqref="P4">
    <cfRule type="cellIs" dxfId="1763" priority="52" stopIfTrue="1" operator="greaterThan">
      <formula>300</formula>
    </cfRule>
    <cfRule type="cellIs" dxfId="1762" priority="53" stopIfTrue="1" operator="between">
      <formula>150</formula>
      <formula>250</formula>
    </cfRule>
    <cfRule type="cellIs" dxfId="1761" priority="54" stopIfTrue="1" operator="between">
      <formula>250</formula>
      <formula>300</formula>
    </cfRule>
  </conditionalFormatting>
  <conditionalFormatting sqref="Q4">
    <cfRule type="cellIs" dxfId="1760" priority="49" stopIfTrue="1" operator="greaterThan">
      <formula>300</formula>
    </cfRule>
    <cfRule type="cellIs" dxfId="1759" priority="50" stopIfTrue="1" operator="between">
      <formula>150</formula>
      <formula>250</formula>
    </cfRule>
    <cfRule type="cellIs" dxfId="1758" priority="51" stopIfTrue="1" operator="between">
      <formula>250</formula>
      <formula>300</formula>
    </cfRule>
  </conditionalFormatting>
  <conditionalFormatting sqref="R4">
    <cfRule type="cellIs" dxfId="1757" priority="46" stopIfTrue="1" operator="greaterThan">
      <formula>300</formula>
    </cfRule>
    <cfRule type="cellIs" dxfId="1756" priority="47" stopIfTrue="1" operator="between">
      <formula>150</formula>
      <formula>250</formula>
    </cfRule>
    <cfRule type="cellIs" dxfId="1755" priority="48" stopIfTrue="1" operator="between">
      <formula>250</formula>
      <formula>300</formula>
    </cfRule>
  </conditionalFormatting>
  <conditionalFormatting sqref="S4">
    <cfRule type="cellIs" dxfId="1754" priority="43" stopIfTrue="1" operator="greaterThan">
      <formula>300</formula>
    </cfRule>
    <cfRule type="cellIs" dxfId="1753" priority="44" stopIfTrue="1" operator="between">
      <formula>150</formula>
      <formula>250</formula>
    </cfRule>
    <cfRule type="cellIs" dxfId="1752" priority="45" stopIfTrue="1" operator="between">
      <formula>250</formula>
      <formula>300</formula>
    </cfRule>
  </conditionalFormatting>
  <conditionalFormatting sqref="T4">
    <cfRule type="cellIs" dxfId="1751" priority="40" stopIfTrue="1" operator="greaterThan">
      <formula>300</formula>
    </cfRule>
    <cfRule type="cellIs" dxfId="1750" priority="41" stopIfTrue="1" operator="between">
      <formula>150</formula>
      <formula>250</formula>
    </cfRule>
    <cfRule type="cellIs" dxfId="1749" priority="42" stopIfTrue="1" operator="between">
      <formula>250</formula>
      <formula>300</formula>
    </cfRule>
  </conditionalFormatting>
  <conditionalFormatting sqref="U4">
    <cfRule type="cellIs" dxfId="1748" priority="37" stopIfTrue="1" operator="greaterThan">
      <formula>300</formula>
    </cfRule>
    <cfRule type="cellIs" dxfId="1747" priority="38" stopIfTrue="1" operator="between">
      <formula>150</formula>
      <formula>250</formula>
    </cfRule>
    <cfRule type="cellIs" dxfId="1746" priority="39" stopIfTrue="1" operator="between">
      <formula>250</formula>
      <formula>300</formula>
    </cfRule>
  </conditionalFormatting>
  <conditionalFormatting sqref="V4">
    <cfRule type="cellIs" dxfId="1745" priority="34" stopIfTrue="1" operator="greaterThan">
      <formula>300</formula>
    </cfRule>
    <cfRule type="cellIs" dxfId="1744" priority="35" stopIfTrue="1" operator="between">
      <formula>150</formula>
      <formula>250</formula>
    </cfRule>
    <cfRule type="cellIs" dxfId="1743" priority="36" stopIfTrue="1" operator="between">
      <formula>250</formula>
      <formula>300</formula>
    </cfRule>
  </conditionalFormatting>
  <conditionalFormatting sqref="W4">
    <cfRule type="cellIs" dxfId="1742" priority="31" stopIfTrue="1" operator="greaterThan">
      <formula>300</formula>
    </cfRule>
    <cfRule type="cellIs" dxfId="1741" priority="32" stopIfTrue="1" operator="between">
      <formula>150</formula>
      <formula>250</formula>
    </cfRule>
    <cfRule type="cellIs" dxfId="1740" priority="33" stopIfTrue="1" operator="between">
      <formula>250</formula>
      <formula>300</formula>
    </cfRule>
  </conditionalFormatting>
  <conditionalFormatting sqref="X4">
    <cfRule type="cellIs" dxfId="1739" priority="28" stopIfTrue="1" operator="greaterThan">
      <formula>300</formula>
    </cfRule>
    <cfRule type="cellIs" dxfId="1738" priority="29" stopIfTrue="1" operator="between">
      <formula>150</formula>
      <formula>250</formula>
    </cfRule>
    <cfRule type="cellIs" dxfId="1737" priority="30" stopIfTrue="1" operator="between">
      <formula>250</formula>
      <formula>300</formula>
    </cfRule>
  </conditionalFormatting>
  <conditionalFormatting sqref="Y4">
    <cfRule type="cellIs" dxfId="1736" priority="25" stopIfTrue="1" operator="greaterThan">
      <formula>300</formula>
    </cfRule>
    <cfRule type="cellIs" dxfId="1735" priority="26" stopIfTrue="1" operator="between">
      <formula>150</formula>
      <formula>250</formula>
    </cfRule>
    <cfRule type="cellIs" dxfId="1734" priority="27" stopIfTrue="1" operator="between">
      <formula>250</formula>
      <formula>300</formula>
    </cfRule>
  </conditionalFormatting>
  <conditionalFormatting sqref="Z4">
    <cfRule type="cellIs" dxfId="1733" priority="22" stopIfTrue="1" operator="greaterThan">
      <formula>300</formula>
    </cfRule>
    <cfRule type="cellIs" dxfId="1732" priority="23" stopIfTrue="1" operator="between">
      <formula>150</formula>
      <formula>250</formula>
    </cfRule>
    <cfRule type="cellIs" dxfId="1731" priority="24" stopIfTrue="1" operator="between">
      <formula>250</formula>
      <formula>300</formula>
    </cfRule>
  </conditionalFormatting>
  <conditionalFormatting sqref="AA4">
    <cfRule type="cellIs" dxfId="1730" priority="19" stopIfTrue="1" operator="greaterThan">
      <formula>300</formula>
    </cfRule>
    <cfRule type="cellIs" dxfId="1729" priority="20" stopIfTrue="1" operator="between">
      <formula>150</formula>
      <formula>250</formula>
    </cfRule>
    <cfRule type="cellIs" dxfId="1728" priority="21" stopIfTrue="1" operator="between">
      <formula>250</formula>
      <formula>300</formula>
    </cfRule>
  </conditionalFormatting>
  <conditionalFormatting sqref="AB4">
    <cfRule type="cellIs" dxfId="1727" priority="16" stopIfTrue="1" operator="greaterThan">
      <formula>300</formula>
    </cfRule>
    <cfRule type="cellIs" dxfId="1726" priority="17" stopIfTrue="1" operator="between">
      <formula>150</formula>
      <formula>250</formula>
    </cfRule>
    <cfRule type="cellIs" dxfId="1725" priority="18" stopIfTrue="1" operator="between">
      <formula>250</formula>
      <formula>300</formula>
    </cfRule>
  </conditionalFormatting>
  <conditionalFormatting sqref="AC4">
    <cfRule type="cellIs" dxfId="1724" priority="13" stopIfTrue="1" operator="greaterThan">
      <formula>300</formula>
    </cfRule>
    <cfRule type="cellIs" dxfId="1723" priority="14" stopIfTrue="1" operator="between">
      <formula>150</formula>
      <formula>250</formula>
    </cfRule>
    <cfRule type="cellIs" dxfId="1722" priority="15" stopIfTrue="1" operator="between">
      <formula>250</formula>
      <formula>300</formula>
    </cfRule>
  </conditionalFormatting>
  <conditionalFormatting sqref="AD4">
    <cfRule type="cellIs" dxfId="1721" priority="10" stopIfTrue="1" operator="greaterThan">
      <formula>300</formula>
    </cfRule>
    <cfRule type="cellIs" dxfId="1720" priority="11" stopIfTrue="1" operator="between">
      <formula>150</formula>
      <formula>250</formula>
    </cfRule>
    <cfRule type="cellIs" dxfId="1719" priority="12" stopIfTrue="1" operator="between">
      <formula>250</formula>
      <formula>300</formula>
    </cfRule>
  </conditionalFormatting>
  <conditionalFormatting sqref="AE4">
    <cfRule type="cellIs" dxfId="1718" priority="7" stopIfTrue="1" operator="greaterThan">
      <formula>300</formula>
    </cfRule>
    <cfRule type="cellIs" dxfId="1717" priority="8" stopIfTrue="1" operator="between">
      <formula>150</formula>
      <formula>250</formula>
    </cfRule>
    <cfRule type="cellIs" dxfId="1716" priority="9" stopIfTrue="1" operator="between">
      <formula>250</formula>
      <formula>300</formula>
    </cfRule>
  </conditionalFormatting>
  <conditionalFormatting sqref="AF4">
    <cfRule type="cellIs" dxfId="1715" priority="4" stopIfTrue="1" operator="greaterThan">
      <formula>300</formula>
    </cfRule>
    <cfRule type="cellIs" dxfId="1714" priority="5" stopIfTrue="1" operator="between">
      <formula>150</formula>
      <formula>250</formula>
    </cfRule>
    <cfRule type="cellIs" dxfId="1713" priority="6" stopIfTrue="1" operator="between">
      <formula>250</formula>
      <formula>300</formula>
    </cfRule>
  </conditionalFormatting>
  <conditionalFormatting sqref="AG4">
    <cfRule type="cellIs" dxfId="1712" priority="1" stopIfTrue="1" operator="greaterThan">
      <formula>300</formula>
    </cfRule>
    <cfRule type="cellIs" dxfId="1711" priority="2" stopIfTrue="1" operator="between">
      <formula>150</formula>
      <formula>250</formula>
    </cfRule>
    <cfRule type="cellIs" dxfId="171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53</v>
      </c>
      <c r="C3" s="12">
        <v>53</v>
      </c>
      <c r="D3" s="12">
        <v>44.1</v>
      </c>
      <c r="E3" s="12">
        <v>47.9</v>
      </c>
      <c r="F3" s="12">
        <v>38.799999999999997</v>
      </c>
      <c r="G3" s="12">
        <v>40.299999999999997</v>
      </c>
      <c r="H3" s="12">
        <v>21.5</v>
      </c>
      <c r="I3" s="12">
        <v>46.2</v>
      </c>
      <c r="J3" s="12">
        <v>39.299999999999997</v>
      </c>
      <c r="K3" s="12">
        <v>37.799999999999997</v>
      </c>
      <c r="L3" s="12">
        <v>39.6</v>
      </c>
      <c r="M3" s="12">
        <v>39.700000000000003</v>
      </c>
      <c r="N3" s="12">
        <v>36.9</v>
      </c>
      <c r="O3" s="12">
        <v>35.4</v>
      </c>
      <c r="P3" s="12">
        <v>36</v>
      </c>
      <c r="Q3" s="12">
        <v>35.4</v>
      </c>
      <c r="R3" s="12">
        <v>41.1</v>
      </c>
      <c r="S3" s="12">
        <v>35.299999999999997</v>
      </c>
      <c r="T3" s="12">
        <v>34.5</v>
      </c>
      <c r="U3" s="12">
        <v>43.2</v>
      </c>
      <c r="V3" s="12">
        <v>37.799999999999997</v>
      </c>
      <c r="W3" s="12">
        <v>40</v>
      </c>
      <c r="X3" s="12">
        <v>48.1</v>
      </c>
      <c r="Y3" s="12">
        <v>48</v>
      </c>
      <c r="Z3" s="12">
        <v>44.2</v>
      </c>
      <c r="AA3" s="12">
        <v>31</v>
      </c>
      <c r="AB3" s="12">
        <v>48.7</v>
      </c>
      <c r="AC3" s="12">
        <v>40.1</v>
      </c>
      <c r="AD3" s="12">
        <v>50.6</v>
      </c>
      <c r="AE3" s="12">
        <v>14</v>
      </c>
      <c r="AF3" s="12">
        <v>35.9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:C4" si="0">SUM(B54:B57)</f>
        <v>197.39999999999998</v>
      </c>
      <c r="C4" s="28">
        <f t="shared" si="0"/>
        <v>187.8</v>
      </c>
      <c r="D4" s="28">
        <f t="shared" ref="D4:F4" si="1">SUM(D54:D57)</f>
        <v>285.7</v>
      </c>
      <c r="E4" s="28">
        <f t="shared" si="1"/>
        <v>269.2</v>
      </c>
      <c r="F4" s="28">
        <f t="shared" si="1"/>
        <v>272.90000000000003</v>
      </c>
      <c r="G4" s="28">
        <f t="shared" ref="G4:H4" si="2">SUM(G54:G57)</f>
        <v>274</v>
      </c>
      <c r="H4" s="28">
        <f t="shared" si="2"/>
        <v>58.4</v>
      </c>
      <c r="I4" s="28">
        <f t="shared" ref="I4:J4" si="3">SUM(I54:I57)</f>
        <v>109.5</v>
      </c>
      <c r="J4" s="28">
        <f t="shared" si="3"/>
        <v>270.60000000000002</v>
      </c>
      <c r="K4" s="28">
        <f t="shared" ref="K4:L4" si="4">SUM(K54:K57)</f>
        <v>260.3</v>
      </c>
      <c r="L4" s="28">
        <f t="shared" si="4"/>
        <v>231.59999999999997</v>
      </c>
      <c r="M4" s="28">
        <f t="shared" ref="M4:N4" si="5">SUM(M54:M57)</f>
        <v>239.10000000000002</v>
      </c>
      <c r="N4" s="28">
        <f t="shared" si="5"/>
        <v>247.39999999999998</v>
      </c>
      <c r="O4" s="28">
        <f t="shared" ref="O4:P4" si="6">SUM(O54:O57)</f>
        <v>238.60000000000002</v>
      </c>
      <c r="P4" s="28">
        <f t="shared" si="6"/>
        <v>242.10000000000002</v>
      </c>
      <c r="Q4" s="28">
        <f t="shared" ref="Q4:T4" si="7">SUM(Q54:Q57)</f>
        <v>237.3</v>
      </c>
      <c r="R4" s="28">
        <f t="shared" si="7"/>
        <v>209.20000000000002</v>
      </c>
      <c r="S4" s="28">
        <f t="shared" si="7"/>
        <v>230.90000000000003</v>
      </c>
      <c r="T4" s="28">
        <f t="shared" si="7"/>
        <v>227.5</v>
      </c>
      <c r="U4" s="28">
        <f t="shared" ref="U4:V4" si="8">SUM(U54:U57)</f>
        <v>108.29999999999998</v>
      </c>
      <c r="V4" s="28">
        <f t="shared" si="8"/>
        <v>209.3</v>
      </c>
      <c r="W4" s="28">
        <f t="shared" ref="W4:X4" si="9">SUM(W54:W57)</f>
        <v>156.69999999999999</v>
      </c>
      <c r="X4" s="28">
        <f t="shared" si="9"/>
        <v>134.1</v>
      </c>
      <c r="Y4" s="28">
        <f t="shared" ref="Y4:Z4" si="10">SUM(Y54:Y57)</f>
        <v>137.1</v>
      </c>
      <c r="Z4" s="28">
        <f t="shared" si="10"/>
        <v>110.29999999999998</v>
      </c>
      <c r="AA4" s="28">
        <f t="shared" ref="AA4:AB4" si="11">SUM(AA54:AA57)</f>
        <v>75.7</v>
      </c>
      <c r="AB4" s="28">
        <f t="shared" si="11"/>
        <v>119.19999999999999</v>
      </c>
      <c r="AC4" s="28">
        <f t="shared" ref="AC4:AD4" si="12">SUM(AC54:AC57)</f>
        <v>121.69999999999999</v>
      </c>
      <c r="AD4" s="28">
        <f t="shared" si="12"/>
        <v>164.4</v>
      </c>
      <c r="AE4" s="28">
        <f t="shared" ref="AE4:AF4" si="13">SUM(AE54:AE57)</f>
        <v>52.999999999999993</v>
      </c>
      <c r="AF4" s="28">
        <f t="shared" si="13"/>
        <v>204.9</v>
      </c>
      <c r="AG4" s="28"/>
      <c r="AI4" s="9">
        <f>SUM(C4:AG4)</f>
        <v>5686.8</v>
      </c>
      <c r="AJ4" s="14">
        <f>AVERAGE(C4:AG4)</f>
        <v>189.56</v>
      </c>
      <c r="AK4" s="15"/>
    </row>
    <row r="5" spans="1:40" x14ac:dyDescent="0.25">
      <c r="A5" s="11" t="s">
        <v>29</v>
      </c>
      <c r="B5" s="10">
        <f t="shared" ref="B5:C5" si="14">$B53+B6</f>
        <v>437156</v>
      </c>
      <c r="C5" s="10">
        <f t="shared" si="14"/>
        <v>437344</v>
      </c>
      <c r="D5" s="10">
        <f t="shared" ref="D5:F5" si="15">$B53+D6</f>
        <v>437630</v>
      </c>
      <c r="E5" s="10">
        <f t="shared" si="15"/>
        <v>437900</v>
      </c>
      <c r="F5" s="10">
        <f t="shared" si="15"/>
        <v>438173</v>
      </c>
      <c r="G5" s="10">
        <f t="shared" ref="G5:H5" si="16">$B53+G6</f>
        <v>438447</v>
      </c>
      <c r="H5" s="10">
        <f t="shared" si="16"/>
        <v>438506</v>
      </c>
      <c r="I5" s="10">
        <f t="shared" ref="I5:J5" si="17">$B53+I6</f>
        <v>438615</v>
      </c>
      <c r="J5" s="10">
        <f t="shared" si="17"/>
        <v>438885</v>
      </c>
      <c r="K5" s="10">
        <f t="shared" ref="K5:L5" si="18">$B53+K6</f>
        <v>439146</v>
      </c>
      <c r="L5" s="10">
        <f t="shared" si="18"/>
        <v>439378</v>
      </c>
      <c r="M5" s="10">
        <f t="shared" ref="M5:N5" si="19">$B53+M6</f>
        <v>439617</v>
      </c>
      <c r="N5" s="10">
        <f t="shared" si="19"/>
        <v>439866</v>
      </c>
      <c r="O5" s="10">
        <f t="shared" ref="O5:P5" si="20">$B53+O6</f>
        <v>440094</v>
      </c>
      <c r="P5" s="10">
        <f t="shared" si="20"/>
        <v>440346</v>
      </c>
      <c r="Q5" s="10">
        <f t="shared" ref="Q5:S5" si="21">$B53+Q6</f>
        <v>440584</v>
      </c>
      <c r="R5" s="10">
        <f t="shared" si="21"/>
        <v>440793</v>
      </c>
      <c r="S5" s="10">
        <f t="shared" si="21"/>
        <v>441024</v>
      </c>
      <c r="T5" s="10">
        <f t="shared" ref="T5:U5" si="22">$B53+T6</f>
        <v>441252</v>
      </c>
      <c r="U5" s="10">
        <f t="shared" si="22"/>
        <v>441360</v>
      </c>
      <c r="V5" s="10">
        <f t="shared" ref="V5:W5" si="23">$B53+V6</f>
        <v>441569</v>
      </c>
      <c r="W5" s="10">
        <f t="shared" si="23"/>
        <v>441726</v>
      </c>
      <c r="X5" s="10">
        <f t="shared" ref="X5:Y5" si="24">$B53+X6</f>
        <v>441861</v>
      </c>
      <c r="Y5" s="10">
        <f t="shared" si="24"/>
        <v>441998</v>
      </c>
      <c r="Z5" s="10">
        <f t="shared" ref="Z5:AA5" si="25">$B53+Z6</f>
        <v>442108</v>
      </c>
      <c r="AA5" s="10">
        <f t="shared" si="25"/>
        <v>442184</v>
      </c>
      <c r="AB5" s="10">
        <f t="shared" ref="AB5:AC5" si="26">$B53+AB6</f>
        <v>442303</v>
      </c>
      <c r="AC5" s="10">
        <f t="shared" si="26"/>
        <v>442426</v>
      </c>
      <c r="AD5" s="10">
        <f t="shared" ref="AD5:AE5" si="27">$B53+AD6</f>
        <v>442590</v>
      </c>
      <c r="AE5" s="10">
        <f t="shared" si="27"/>
        <v>442643</v>
      </c>
      <c r="AF5" s="10">
        <f t="shared" ref="AF5" si="28">$B53+AF6</f>
        <v>442849</v>
      </c>
      <c r="AG5" s="10"/>
      <c r="AI5" s="10">
        <f>MAX(C5:AG5)-B5</f>
        <v>5693</v>
      </c>
    </row>
    <row r="6" spans="1:40" s="19" customFormat="1" x14ac:dyDescent="0.25">
      <c r="B6" s="24">
        <v>395481</v>
      </c>
      <c r="C6" s="24">
        <v>395669</v>
      </c>
      <c r="D6" s="24">
        <v>395955</v>
      </c>
      <c r="E6" s="24">
        <v>396225</v>
      </c>
      <c r="F6" s="24">
        <v>396498</v>
      </c>
      <c r="G6" s="24">
        <v>396772</v>
      </c>
      <c r="H6" s="24">
        <v>396831</v>
      </c>
      <c r="I6" s="24">
        <v>396940</v>
      </c>
      <c r="J6" s="24">
        <v>397210</v>
      </c>
      <c r="K6" s="24">
        <v>397471</v>
      </c>
      <c r="L6" s="24">
        <v>397703</v>
      </c>
      <c r="M6" s="24">
        <v>397942</v>
      </c>
      <c r="N6" s="24">
        <v>398191</v>
      </c>
      <c r="O6" s="24">
        <v>398419</v>
      </c>
      <c r="P6" s="24">
        <v>398671</v>
      </c>
      <c r="Q6" s="24">
        <v>398909</v>
      </c>
      <c r="R6" s="24">
        <v>399118</v>
      </c>
      <c r="S6" s="24">
        <v>399349</v>
      </c>
      <c r="T6" s="24">
        <v>399577</v>
      </c>
      <c r="U6" s="24">
        <v>399685</v>
      </c>
      <c r="V6" s="24">
        <v>399894</v>
      </c>
      <c r="W6" s="24">
        <v>400051</v>
      </c>
      <c r="X6" s="24">
        <v>400186</v>
      </c>
      <c r="Y6" s="24">
        <v>400323</v>
      </c>
      <c r="Z6" s="24">
        <v>400433</v>
      </c>
      <c r="AA6" s="24">
        <v>400509</v>
      </c>
      <c r="AB6" s="24">
        <v>400628</v>
      </c>
      <c r="AC6" s="24">
        <v>400751</v>
      </c>
      <c r="AD6" s="24">
        <v>400915</v>
      </c>
      <c r="AE6" s="24">
        <v>400968</v>
      </c>
      <c r="AF6" s="24">
        <v>401174</v>
      </c>
      <c r="AG6" s="24"/>
      <c r="AI6" s="10"/>
      <c r="AJ6" s="20"/>
    </row>
    <row r="7" spans="1:40" x14ac:dyDescent="0.25">
      <c r="A7" s="11" t="s">
        <v>27</v>
      </c>
      <c r="B7" s="10">
        <v>374285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379131</v>
      </c>
      <c r="AI7" s="10">
        <f>MAX(C7:AG7)-B7</f>
        <v>4846</v>
      </c>
      <c r="AJ7" s="16"/>
    </row>
    <row r="8" spans="1:40" x14ac:dyDescent="0.25">
      <c r="A8" s="18" t="s">
        <v>37</v>
      </c>
      <c r="B8" s="10">
        <v>62870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63718</v>
      </c>
      <c r="AI8" s="10">
        <f>MAX(C8:AG8)-B8</f>
        <v>848</v>
      </c>
    </row>
    <row r="9" spans="1:40" x14ac:dyDescent="0.25">
      <c r="AI9" s="10">
        <f>SUM(AI7:AI8)</f>
        <v>5694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58</v>
      </c>
      <c r="C54" s="12">
        <v>56.6</v>
      </c>
      <c r="D54" s="12">
        <v>84.3</v>
      </c>
      <c r="E54" s="12">
        <v>79.7</v>
      </c>
      <c r="F54" s="12">
        <v>80.7</v>
      </c>
      <c r="G54" s="12">
        <v>80.5</v>
      </c>
      <c r="H54" s="12">
        <v>17.100000000000001</v>
      </c>
      <c r="I54" s="12">
        <v>31.3</v>
      </c>
      <c r="J54" s="12">
        <v>80.2</v>
      </c>
      <c r="K54" s="12">
        <v>76.900000000000006</v>
      </c>
      <c r="L54" s="12">
        <v>66.599999999999994</v>
      </c>
      <c r="M54" s="12">
        <v>69.900000000000006</v>
      </c>
      <c r="N54" s="12">
        <v>72.8</v>
      </c>
      <c r="O54" s="12">
        <v>70.5</v>
      </c>
      <c r="P54" s="12">
        <v>71.900000000000006</v>
      </c>
      <c r="Q54" s="12">
        <v>70</v>
      </c>
      <c r="R54" s="12">
        <v>60.9</v>
      </c>
      <c r="S54" s="12">
        <v>67.900000000000006</v>
      </c>
      <c r="T54" s="12">
        <v>67</v>
      </c>
      <c r="U54" s="12">
        <v>32.799999999999997</v>
      </c>
      <c r="V54" s="12">
        <v>59.6</v>
      </c>
      <c r="W54" s="12">
        <v>45.1</v>
      </c>
      <c r="X54" s="12">
        <v>40.6</v>
      </c>
      <c r="Y54" s="12">
        <v>42.4</v>
      </c>
      <c r="Z54" s="12">
        <v>32.1</v>
      </c>
      <c r="AA54" s="12">
        <v>22.8</v>
      </c>
      <c r="AB54" s="12">
        <v>34.799999999999997</v>
      </c>
      <c r="AC54" s="12">
        <v>36.299999999999997</v>
      </c>
      <c r="AD54" s="12">
        <v>48.3</v>
      </c>
      <c r="AE54" s="12">
        <v>15.7</v>
      </c>
      <c r="AF54" s="12">
        <v>62.3</v>
      </c>
      <c r="AG54" s="12"/>
      <c r="AH54" s="12"/>
      <c r="AI54" s="10">
        <v>88465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57.3</v>
      </c>
      <c r="C55" s="12">
        <v>54.8</v>
      </c>
      <c r="D55" s="12">
        <v>82.1</v>
      </c>
      <c r="E55" s="12">
        <v>77.5</v>
      </c>
      <c r="F55" s="12">
        <v>78.599999999999994</v>
      </c>
      <c r="G55" s="12">
        <v>78.900000000000006</v>
      </c>
      <c r="H55" s="12">
        <v>16.7</v>
      </c>
      <c r="I55" s="12">
        <v>30.8</v>
      </c>
      <c r="J55" s="12">
        <v>77.900000000000006</v>
      </c>
      <c r="K55" s="12">
        <v>74.900000000000006</v>
      </c>
      <c r="L55" s="12">
        <v>65.8</v>
      </c>
      <c r="M55" s="12">
        <v>68.5</v>
      </c>
      <c r="N55" s="12">
        <v>71.2</v>
      </c>
      <c r="O55" s="12">
        <v>68.8</v>
      </c>
      <c r="P55" s="12">
        <v>69.900000000000006</v>
      </c>
      <c r="Q55" s="12">
        <v>68.400000000000006</v>
      </c>
      <c r="R55" s="12">
        <v>60.5</v>
      </c>
      <c r="S55" s="12">
        <v>66.400000000000006</v>
      </c>
      <c r="T55" s="12">
        <v>65.7</v>
      </c>
      <c r="U55" s="12">
        <v>32</v>
      </c>
      <c r="V55" s="12">
        <v>59.7</v>
      </c>
      <c r="W55" s="12">
        <v>44.9</v>
      </c>
      <c r="X55" s="12">
        <v>39.1</v>
      </c>
      <c r="Y55" s="12">
        <v>40.299999999999997</v>
      </c>
      <c r="Z55" s="12">
        <v>31.7</v>
      </c>
      <c r="AA55" s="12">
        <v>21.8</v>
      </c>
      <c r="AB55" s="12">
        <v>34</v>
      </c>
      <c r="AC55" s="12">
        <v>35.4</v>
      </c>
      <c r="AD55" s="12">
        <v>46.7</v>
      </c>
      <c r="AE55" s="12">
        <v>15.2</v>
      </c>
      <c r="AF55" s="12">
        <v>61</v>
      </c>
      <c r="AG55" s="12"/>
      <c r="AH55" s="12"/>
      <c r="AI55" s="10">
        <v>128009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53.9</v>
      </c>
      <c r="C56" s="12">
        <v>50.9</v>
      </c>
      <c r="D56" s="12">
        <v>75.900000000000006</v>
      </c>
      <c r="E56" s="12">
        <v>70.7</v>
      </c>
      <c r="F56" s="12">
        <v>71.8</v>
      </c>
      <c r="G56" s="12">
        <v>72.599999999999994</v>
      </c>
      <c r="H56" s="12">
        <v>16.2</v>
      </c>
      <c r="I56" s="12">
        <v>30.2</v>
      </c>
      <c r="J56" s="12">
        <v>71.099999999999994</v>
      </c>
      <c r="K56" s="12">
        <v>68.5</v>
      </c>
      <c r="L56" s="12">
        <v>62.5</v>
      </c>
      <c r="M56" s="12">
        <v>63.7</v>
      </c>
      <c r="N56" s="12">
        <v>65.599999999999994</v>
      </c>
      <c r="O56" s="12">
        <v>63.4</v>
      </c>
      <c r="P56" s="12">
        <v>64</v>
      </c>
      <c r="Q56" s="12">
        <v>62.7</v>
      </c>
      <c r="R56" s="12">
        <v>57.2</v>
      </c>
      <c r="S56" s="12">
        <v>61.3</v>
      </c>
      <c r="T56" s="12">
        <v>60.5</v>
      </c>
      <c r="U56" s="12">
        <v>29.4</v>
      </c>
      <c r="V56" s="12">
        <v>56.7</v>
      </c>
      <c r="W56" s="12">
        <v>43.1</v>
      </c>
      <c r="X56" s="12">
        <v>36.299999999999997</v>
      </c>
      <c r="Y56" s="12">
        <v>36.200000000000003</v>
      </c>
      <c r="Z56" s="12">
        <v>30.4</v>
      </c>
      <c r="AA56" s="12">
        <v>20.8</v>
      </c>
      <c r="AB56" s="12">
        <v>33</v>
      </c>
      <c r="AC56" s="12">
        <v>33.6</v>
      </c>
      <c r="AD56" s="12">
        <v>45.3</v>
      </c>
      <c r="AE56" s="12">
        <v>14.7</v>
      </c>
      <c r="AF56" s="12">
        <v>55.2</v>
      </c>
      <c r="AG56" s="12"/>
      <c r="AH56" s="12"/>
      <c r="AI56" s="10">
        <v>120982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28.2</v>
      </c>
      <c r="C57" s="12">
        <v>25.5</v>
      </c>
      <c r="D57" s="12">
        <v>43.4</v>
      </c>
      <c r="E57" s="12">
        <v>41.3</v>
      </c>
      <c r="F57" s="12">
        <v>41.8</v>
      </c>
      <c r="G57" s="12">
        <v>42</v>
      </c>
      <c r="H57" s="12">
        <v>8.4</v>
      </c>
      <c r="I57" s="12">
        <v>17.2</v>
      </c>
      <c r="J57" s="12">
        <v>41.4</v>
      </c>
      <c r="K57" s="12">
        <v>40</v>
      </c>
      <c r="L57" s="12">
        <v>36.700000000000003</v>
      </c>
      <c r="M57" s="12">
        <v>37</v>
      </c>
      <c r="N57" s="12">
        <v>37.799999999999997</v>
      </c>
      <c r="O57" s="12">
        <v>35.9</v>
      </c>
      <c r="P57" s="12">
        <v>36.299999999999997</v>
      </c>
      <c r="Q57" s="12">
        <v>36.200000000000003</v>
      </c>
      <c r="R57" s="12">
        <v>30.6</v>
      </c>
      <c r="S57" s="12">
        <v>35.299999999999997</v>
      </c>
      <c r="T57" s="12">
        <v>34.299999999999997</v>
      </c>
      <c r="U57" s="12">
        <v>14.1</v>
      </c>
      <c r="V57" s="12">
        <v>33.299999999999997</v>
      </c>
      <c r="W57" s="12">
        <v>23.6</v>
      </c>
      <c r="X57" s="12">
        <v>18.100000000000001</v>
      </c>
      <c r="Y57" s="12">
        <v>18.2</v>
      </c>
      <c r="Z57" s="12">
        <v>16.100000000000001</v>
      </c>
      <c r="AA57" s="12">
        <v>10.3</v>
      </c>
      <c r="AB57" s="12">
        <v>17.399999999999999</v>
      </c>
      <c r="AC57" s="12">
        <v>16.399999999999999</v>
      </c>
      <c r="AD57" s="12">
        <v>24.1</v>
      </c>
      <c r="AE57" s="12">
        <v>7.4</v>
      </c>
      <c r="AF57" s="12">
        <v>26.4</v>
      </c>
      <c r="AG57" s="12"/>
      <c r="AH57" s="12"/>
      <c r="AI57" s="10">
        <v>63718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AG4">
    <cfRule type="cellIs" dxfId="1709" priority="97" stopIfTrue="1" operator="greaterThan">
      <formula>300</formula>
    </cfRule>
    <cfRule type="cellIs" dxfId="1708" priority="98" stopIfTrue="1" operator="between">
      <formula>150</formula>
      <formula>250</formula>
    </cfRule>
    <cfRule type="cellIs" dxfId="1707" priority="99" stopIfTrue="1" operator="between">
      <formula>250</formula>
      <formula>300</formula>
    </cfRule>
  </conditionalFormatting>
  <conditionalFormatting sqref="B4">
    <cfRule type="cellIs" dxfId="1706" priority="94" stopIfTrue="1" operator="greaterThan">
      <formula>300</formula>
    </cfRule>
    <cfRule type="cellIs" dxfId="1705" priority="95" stopIfTrue="1" operator="between">
      <formula>150</formula>
      <formula>250</formula>
    </cfRule>
    <cfRule type="cellIs" dxfId="1704" priority="96" stopIfTrue="1" operator="between">
      <formula>250</formula>
      <formula>300</formula>
    </cfRule>
  </conditionalFormatting>
  <conditionalFormatting sqref="C4">
    <cfRule type="cellIs" dxfId="1703" priority="91" stopIfTrue="1" operator="greaterThan">
      <formula>300</formula>
    </cfRule>
    <cfRule type="cellIs" dxfId="1702" priority="92" stopIfTrue="1" operator="between">
      <formula>150</formula>
      <formula>250</formula>
    </cfRule>
    <cfRule type="cellIs" dxfId="1701" priority="93" stopIfTrue="1" operator="between">
      <formula>250</formula>
      <formula>300</formula>
    </cfRule>
  </conditionalFormatting>
  <conditionalFormatting sqref="D4">
    <cfRule type="cellIs" dxfId="1700" priority="88" stopIfTrue="1" operator="greaterThan">
      <formula>300</formula>
    </cfRule>
    <cfRule type="cellIs" dxfId="1699" priority="89" stopIfTrue="1" operator="between">
      <formula>150</formula>
      <formula>250</formula>
    </cfRule>
    <cfRule type="cellIs" dxfId="1698" priority="90" stopIfTrue="1" operator="between">
      <formula>250</formula>
      <formula>300</formula>
    </cfRule>
  </conditionalFormatting>
  <conditionalFormatting sqref="E4">
    <cfRule type="cellIs" dxfId="1697" priority="85" stopIfTrue="1" operator="greaterThan">
      <formula>300</formula>
    </cfRule>
    <cfRule type="cellIs" dxfId="1696" priority="86" stopIfTrue="1" operator="between">
      <formula>150</formula>
      <formula>250</formula>
    </cfRule>
    <cfRule type="cellIs" dxfId="1695" priority="87" stopIfTrue="1" operator="between">
      <formula>250</formula>
      <formula>300</formula>
    </cfRule>
  </conditionalFormatting>
  <conditionalFormatting sqref="F4">
    <cfRule type="cellIs" dxfId="1694" priority="82" stopIfTrue="1" operator="greaterThan">
      <formula>300</formula>
    </cfRule>
    <cfRule type="cellIs" dxfId="1693" priority="83" stopIfTrue="1" operator="between">
      <formula>150</formula>
      <formula>250</formula>
    </cfRule>
    <cfRule type="cellIs" dxfId="1692" priority="84" stopIfTrue="1" operator="between">
      <formula>250</formula>
      <formula>300</formula>
    </cfRule>
  </conditionalFormatting>
  <conditionalFormatting sqref="G4">
    <cfRule type="cellIs" dxfId="1691" priority="79" stopIfTrue="1" operator="greaterThan">
      <formula>300</formula>
    </cfRule>
    <cfRule type="cellIs" dxfId="1690" priority="80" stopIfTrue="1" operator="between">
      <formula>150</formula>
      <formula>250</formula>
    </cfRule>
    <cfRule type="cellIs" dxfId="1689" priority="81" stopIfTrue="1" operator="between">
      <formula>250</formula>
      <formula>300</formula>
    </cfRule>
  </conditionalFormatting>
  <conditionalFormatting sqref="H4">
    <cfRule type="cellIs" dxfId="1688" priority="76" stopIfTrue="1" operator="greaterThan">
      <formula>300</formula>
    </cfRule>
    <cfRule type="cellIs" dxfId="1687" priority="77" stopIfTrue="1" operator="between">
      <formula>150</formula>
      <formula>250</formula>
    </cfRule>
    <cfRule type="cellIs" dxfId="1686" priority="78" stopIfTrue="1" operator="between">
      <formula>250</formula>
      <formula>300</formula>
    </cfRule>
  </conditionalFormatting>
  <conditionalFormatting sqref="I4">
    <cfRule type="cellIs" dxfId="1685" priority="73" stopIfTrue="1" operator="greaterThan">
      <formula>300</formula>
    </cfRule>
    <cfRule type="cellIs" dxfId="1684" priority="74" stopIfTrue="1" operator="between">
      <formula>150</formula>
      <formula>250</formula>
    </cfRule>
    <cfRule type="cellIs" dxfId="1683" priority="75" stopIfTrue="1" operator="between">
      <formula>250</formula>
      <formula>300</formula>
    </cfRule>
  </conditionalFormatting>
  <conditionalFormatting sqref="J4">
    <cfRule type="cellIs" dxfId="1682" priority="70" stopIfTrue="1" operator="greaterThan">
      <formula>300</formula>
    </cfRule>
    <cfRule type="cellIs" dxfId="1681" priority="71" stopIfTrue="1" operator="between">
      <formula>150</formula>
      <formula>250</formula>
    </cfRule>
    <cfRule type="cellIs" dxfId="1680" priority="72" stopIfTrue="1" operator="between">
      <formula>250</formula>
      <formula>300</formula>
    </cfRule>
  </conditionalFormatting>
  <conditionalFormatting sqref="K4">
    <cfRule type="cellIs" dxfId="1679" priority="67" stopIfTrue="1" operator="greaterThan">
      <formula>300</formula>
    </cfRule>
    <cfRule type="cellIs" dxfId="1678" priority="68" stopIfTrue="1" operator="between">
      <formula>150</formula>
      <formula>250</formula>
    </cfRule>
    <cfRule type="cellIs" dxfId="1677" priority="69" stopIfTrue="1" operator="between">
      <formula>250</formula>
      <formula>300</formula>
    </cfRule>
  </conditionalFormatting>
  <conditionalFormatting sqref="L4">
    <cfRule type="cellIs" dxfId="1676" priority="64" stopIfTrue="1" operator="greaterThan">
      <formula>300</formula>
    </cfRule>
    <cfRule type="cellIs" dxfId="1675" priority="65" stopIfTrue="1" operator="between">
      <formula>150</formula>
      <formula>250</formula>
    </cfRule>
    <cfRule type="cellIs" dxfId="1674" priority="66" stopIfTrue="1" operator="between">
      <formula>250</formula>
      <formula>300</formula>
    </cfRule>
  </conditionalFormatting>
  <conditionalFormatting sqref="M4">
    <cfRule type="cellIs" dxfId="1673" priority="61" stopIfTrue="1" operator="greaterThan">
      <formula>300</formula>
    </cfRule>
    <cfRule type="cellIs" dxfId="1672" priority="62" stopIfTrue="1" operator="between">
      <formula>150</formula>
      <formula>250</formula>
    </cfRule>
    <cfRule type="cellIs" dxfId="1671" priority="63" stopIfTrue="1" operator="between">
      <formula>250</formula>
      <formula>300</formula>
    </cfRule>
  </conditionalFormatting>
  <conditionalFormatting sqref="N4">
    <cfRule type="cellIs" dxfId="1670" priority="58" stopIfTrue="1" operator="greaterThan">
      <formula>300</formula>
    </cfRule>
    <cfRule type="cellIs" dxfId="1669" priority="59" stopIfTrue="1" operator="between">
      <formula>150</formula>
      <formula>250</formula>
    </cfRule>
    <cfRule type="cellIs" dxfId="1668" priority="60" stopIfTrue="1" operator="between">
      <formula>250</formula>
      <formula>300</formula>
    </cfRule>
  </conditionalFormatting>
  <conditionalFormatting sqref="O4">
    <cfRule type="cellIs" dxfId="1667" priority="55" stopIfTrue="1" operator="greaterThan">
      <formula>300</formula>
    </cfRule>
    <cfRule type="cellIs" dxfId="1666" priority="56" stopIfTrue="1" operator="between">
      <formula>150</formula>
      <formula>250</formula>
    </cfRule>
    <cfRule type="cellIs" dxfId="1665" priority="57" stopIfTrue="1" operator="between">
      <formula>250</formula>
      <formula>300</formula>
    </cfRule>
  </conditionalFormatting>
  <conditionalFormatting sqref="P4">
    <cfRule type="cellIs" dxfId="1664" priority="52" stopIfTrue="1" operator="greaterThan">
      <formula>300</formula>
    </cfRule>
    <cfRule type="cellIs" dxfId="1663" priority="53" stopIfTrue="1" operator="between">
      <formula>150</formula>
      <formula>250</formula>
    </cfRule>
    <cfRule type="cellIs" dxfId="1662" priority="54" stopIfTrue="1" operator="between">
      <formula>250</formula>
      <formula>300</formula>
    </cfRule>
  </conditionalFormatting>
  <conditionalFormatting sqref="Q4">
    <cfRule type="cellIs" dxfId="1661" priority="49" stopIfTrue="1" operator="greaterThan">
      <formula>300</formula>
    </cfRule>
    <cfRule type="cellIs" dxfId="1660" priority="50" stopIfTrue="1" operator="between">
      <formula>150</formula>
      <formula>250</formula>
    </cfRule>
    <cfRule type="cellIs" dxfId="1659" priority="51" stopIfTrue="1" operator="between">
      <formula>250</formula>
      <formula>300</formula>
    </cfRule>
  </conditionalFormatting>
  <conditionalFormatting sqref="R4">
    <cfRule type="cellIs" dxfId="1658" priority="46" stopIfTrue="1" operator="greaterThan">
      <formula>300</formula>
    </cfRule>
    <cfRule type="cellIs" dxfId="1657" priority="47" stopIfTrue="1" operator="between">
      <formula>150</formula>
      <formula>250</formula>
    </cfRule>
    <cfRule type="cellIs" dxfId="1656" priority="48" stopIfTrue="1" operator="between">
      <formula>250</formula>
      <formula>300</formula>
    </cfRule>
  </conditionalFormatting>
  <conditionalFormatting sqref="S4">
    <cfRule type="cellIs" dxfId="1655" priority="40" stopIfTrue="1" operator="greaterThan">
      <formula>300</formula>
    </cfRule>
    <cfRule type="cellIs" dxfId="1654" priority="41" stopIfTrue="1" operator="between">
      <formula>150</formula>
      <formula>250</formula>
    </cfRule>
    <cfRule type="cellIs" dxfId="1653" priority="42" stopIfTrue="1" operator="between">
      <formula>250</formula>
      <formula>300</formula>
    </cfRule>
  </conditionalFormatting>
  <conditionalFormatting sqref="T4">
    <cfRule type="cellIs" dxfId="1652" priority="37" stopIfTrue="1" operator="greaterThan">
      <formula>300</formula>
    </cfRule>
    <cfRule type="cellIs" dxfId="1651" priority="38" stopIfTrue="1" operator="between">
      <formula>150</formula>
      <formula>250</formula>
    </cfRule>
    <cfRule type="cellIs" dxfId="1650" priority="39" stopIfTrue="1" operator="between">
      <formula>250</formula>
      <formula>300</formula>
    </cfRule>
  </conditionalFormatting>
  <conditionalFormatting sqref="U4">
    <cfRule type="cellIs" dxfId="1649" priority="34" stopIfTrue="1" operator="greaterThan">
      <formula>300</formula>
    </cfRule>
    <cfRule type="cellIs" dxfId="1648" priority="35" stopIfTrue="1" operator="between">
      <formula>150</formula>
      <formula>250</formula>
    </cfRule>
    <cfRule type="cellIs" dxfId="1647" priority="36" stopIfTrue="1" operator="between">
      <formula>250</formula>
      <formula>300</formula>
    </cfRule>
  </conditionalFormatting>
  <conditionalFormatting sqref="V4">
    <cfRule type="cellIs" dxfId="1646" priority="31" stopIfTrue="1" operator="greaterThan">
      <formula>300</formula>
    </cfRule>
    <cfRule type="cellIs" dxfId="1645" priority="32" stopIfTrue="1" operator="between">
      <formula>150</formula>
      <formula>250</formula>
    </cfRule>
    <cfRule type="cellIs" dxfId="1644" priority="33" stopIfTrue="1" operator="between">
      <formula>250</formula>
      <formula>300</formula>
    </cfRule>
  </conditionalFormatting>
  <conditionalFormatting sqref="W4">
    <cfRule type="cellIs" dxfId="1643" priority="28" stopIfTrue="1" operator="greaterThan">
      <formula>300</formula>
    </cfRule>
    <cfRule type="cellIs" dxfId="1642" priority="29" stopIfTrue="1" operator="between">
      <formula>150</formula>
      <formula>250</formula>
    </cfRule>
    <cfRule type="cellIs" dxfId="1641" priority="30" stopIfTrue="1" operator="between">
      <formula>250</formula>
      <formula>300</formula>
    </cfRule>
  </conditionalFormatting>
  <conditionalFormatting sqref="X4">
    <cfRule type="cellIs" dxfId="1640" priority="25" stopIfTrue="1" operator="greaterThan">
      <formula>300</formula>
    </cfRule>
    <cfRule type="cellIs" dxfId="1639" priority="26" stopIfTrue="1" operator="between">
      <formula>150</formula>
      <formula>250</formula>
    </cfRule>
    <cfRule type="cellIs" dxfId="1638" priority="27" stopIfTrue="1" operator="between">
      <formula>250</formula>
      <formula>300</formula>
    </cfRule>
  </conditionalFormatting>
  <conditionalFormatting sqref="Y4">
    <cfRule type="cellIs" dxfId="1637" priority="22" stopIfTrue="1" operator="greaterThan">
      <formula>300</formula>
    </cfRule>
    <cfRule type="cellIs" dxfId="1636" priority="23" stopIfTrue="1" operator="between">
      <formula>150</formula>
      <formula>250</formula>
    </cfRule>
    <cfRule type="cellIs" dxfId="1635" priority="24" stopIfTrue="1" operator="between">
      <formula>250</formula>
      <formula>300</formula>
    </cfRule>
  </conditionalFormatting>
  <conditionalFormatting sqref="Z4">
    <cfRule type="cellIs" dxfId="1634" priority="19" stopIfTrue="1" operator="greaterThan">
      <formula>300</formula>
    </cfRule>
    <cfRule type="cellIs" dxfId="1633" priority="20" stopIfTrue="1" operator="between">
      <formula>150</formula>
      <formula>250</formula>
    </cfRule>
    <cfRule type="cellIs" dxfId="1632" priority="21" stopIfTrue="1" operator="between">
      <formula>250</formula>
      <formula>300</formula>
    </cfRule>
  </conditionalFormatting>
  <conditionalFormatting sqref="AA4">
    <cfRule type="cellIs" dxfId="1631" priority="16" stopIfTrue="1" operator="greaterThan">
      <formula>300</formula>
    </cfRule>
    <cfRule type="cellIs" dxfId="1630" priority="17" stopIfTrue="1" operator="between">
      <formula>150</formula>
      <formula>250</formula>
    </cfRule>
    <cfRule type="cellIs" dxfId="1629" priority="18" stopIfTrue="1" operator="between">
      <formula>250</formula>
      <formula>300</formula>
    </cfRule>
  </conditionalFormatting>
  <conditionalFormatting sqref="AB4">
    <cfRule type="cellIs" dxfId="1628" priority="13" stopIfTrue="1" operator="greaterThan">
      <formula>300</formula>
    </cfRule>
    <cfRule type="cellIs" dxfId="1627" priority="14" stopIfTrue="1" operator="between">
      <formula>150</formula>
      <formula>250</formula>
    </cfRule>
    <cfRule type="cellIs" dxfId="1626" priority="15" stopIfTrue="1" operator="between">
      <formula>250</formula>
      <formula>300</formula>
    </cfRule>
  </conditionalFormatting>
  <conditionalFormatting sqref="AC4">
    <cfRule type="cellIs" dxfId="1625" priority="10" stopIfTrue="1" operator="greaterThan">
      <formula>300</formula>
    </cfRule>
    <cfRule type="cellIs" dxfId="1624" priority="11" stopIfTrue="1" operator="between">
      <formula>150</formula>
      <formula>250</formula>
    </cfRule>
    <cfRule type="cellIs" dxfId="1623" priority="12" stopIfTrue="1" operator="between">
      <formula>250</formula>
      <formula>300</formula>
    </cfRule>
  </conditionalFormatting>
  <conditionalFormatting sqref="AD4">
    <cfRule type="cellIs" dxfId="1622" priority="7" stopIfTrue="1" operator="greaterThan">
      <formula>300</formula>
    </cfRule>
    <cfRule type="cellIs" dxfId="1621" priority="8" stopIfTrue="1" operator="between">
      <formula>150</formula>
      <formula>250</formula>
    </cfRule>
    <cfRule type="cellIs" dxfId="1620" priority="9" stopIfTrue="1" operator="between">
      <formula>250</formula>
      <formula>300</formula>
    </cfRule>
  </conditionalFormatting>
  <conditionalFormatting sqref="AE4">
    <cfRule type="cellIs" dxfId="1619" priority="4" stopIfTrue="1" operator="greaterThan">
      <formula>300</formula>
    </cfRule>
    <cfRule type="cellIs" dxfId="1618" priority="5" stopIfTrue="1" operator="between">
      <formula>150</formula>
      <formula>250</formula>
    </cfRule>
    <cfRule type="cellIs" dxfId="1617" priority="6" stopIfTrue="1" operator="between">
      <formula>250</formula>
      <formula>300</formula>
    </cfRule>
  </conditionalFormatting>
  <conditionalFormatting sqref="AF4">
    <cfRule type="cellIs" dxfId="1616" priority="1" stopIfTrue="1" operator="greaterThan">
      <formula>300</formula>
    </cfRule>
    <cfRule type="cellIs" dxfId="1615" priority="2" stopIfTrue="1" operator="between">
      <formula>150</formula>
      <formula>250</formula>
    </cfRule>
    <cfRule type="cellIs" dxfId="161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35.9</v>
      </c>
      <c r="C3" s="12">
        <v>33.6</v>
      </c>
      <c r="D3" s="12">
        <v>19.7</v>
      </c>
      <c r="E3" s="12">
        <v>41.7</v>
      </c>
      <c r="F3" s="12">
        <v>43.6</v>
      </c>
      <c r="G3" s="12">
        <v>31.8</v>
      </c>
      <c r="H3" s="12">
        <v>46.6</v>
      </c>
      <c r="I3" s="12">
        <v>40.9</v>
      </c>
      <c r="J3" s="12">
        <v>38.6</v>
      </c>
      <c r="K3" s="12">
        <v>43.9</v>
      </c>
      <c r="L3" s="12">
        <v>28.1</v>
      </c>
      <c r="M3" s="12">
        <v>47.8</v>
      </c>
      <c r="N3" s="12">
        <v>48.8</v>
      </c>
      <c r="O3" s="12">
        <v>41</v>
      </c>
      <c r="P3" s="12">
        <v>39.6</v>
      </c>
      <c r="Q3" s="12">
        <v>47.9</v>
      </c>
      <c r="R3" s="12">
        <v>44.4</v>
      </c>
      <c r="S3" s="12">
        <v>12</v>
      </c>
      <c r="T3" s="12">
        <v>23.3</v>
      </c>
      <c r="U3" s="12">
        <v>32.6</v>
      </c>
      <c r="V3" s="12">
        <v>34.9</v>
      </c>
      <c r="W3" s="12">
        <v>37.6</v>
      </c>
      <c r="X3" s="12">
        <v>32.6</v>
      </c>
      <c r="Y3" s="12">
        <v>8.6</v>
      </c>
      <c r="Z3" s="12">
        <v>41.3</v>
      </c>
      <c r="AA3" s="12">
        <v>30.1</v>
      </c>
      <c r="AB3" s="12">
        <v>3.6</v>
      </c>
      <c r="AC3" s="12">
        <v>39.700000000000003</v>
      </c>
      <c r="AD3" s="12">
        <v>36.9</v>
      </c>
      <c r="AE3" s="12">
        <v>14.7</v>
      </c>
      <c r="AF3" s="12">
        <v>28.2</v>
      </c>
      <c r="AG3" s="12">
        <v>30.6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204.9</v>
      </c>
      <c r="C4" s="28">
        <f t="shared" ref="C4:D4" si="1">SUM(C54:C57)</f>
        <v>75</v>
      </c>
      <c r="D4" s="28">
        <f t="shared" si="1"/>
        <v>72.800000000000011</v>
      </c>
      <c r="E4" s="28">
        <f t="shared" ref="E4:F4" si="2">SUM(E54:E57)</f>
        <v>156.20000000000002</v>
      </c>
      <c r="F4" s="28">
        <f t="shared" si="2"/>
        <v>132.79999999999998</v>
      </c>
      <c r="G4" s="28">
        <f t="shared" ref="G4:H4" si="3">SUM(G54:G57)</f>
        <v>86.5</v>
      </c>
      <c r="H4" s="28">
        <f t="shared" si="3"/>
        <v>92.499999999999986</v>
      </c>
      <c r="I4" s="28">
        <f t="shared" ref="I4:J4" si="4">SUM(I54:I57)</f>
        <v>114.79999999999998</v>
      </c>
      <c r="J4" s="28">
        <f t="shared" si="4"/>
        <v>192.3</v>
      </c>
      <c r="K4" s="28">
        <f t="shared" ref="K4:L4" si="5">SUM(K54:K57)</f>
        <v>140.5</v>
      </c>
      <c r="L4" s="28">
        <f t="shared" si="5"/>
        <v>50.5</v>
      </c>
      <c r="M4" s="28">
        <f t="shared" ref="M4:N4" si="6">SUM(M54:M57)</f>
        <v>98.3</v>
      </c>
      <c r="N4" s="28">
        <f t="shared" si="6"/>
        <v>140.6</v>
      </c>
      <c r="O4" s="28">
        <f t="shared" ref="O4:P4" si="7">SUM(O54:O57)</f>
        <v>151.19999999999999</v>
      </c>
      <c r="P4" s="28">
        <f t="shared" si="7"/>
        <v>133.30000000000001</v>
      </c>
      <c r="Q4" s="28">
        <f t="shared" ref="Q4:R4" si="8">SUM(Q54:Q57)</f>
        <v>91.3</v>
      </c>
      <c r="R4" s="28">
        <f t="shared" si="8"/>
        <v>95</v>
      </c>
      <c r="S4" s="28">
        <f t="shared" ref="S4:T4" si="9">SUM(S54:S57)</f>
        <v>62.599999999999994</v>
      </c>
      <c r="T4" s="28">
        <f t="shared" si="9"/>
        <v>87.3</v>
      </c>
      <c r="U4" s="28">
        <f t="shared" ref="U4:V4" si="10">SUM(U54:U57)</f>
        <v>166.4</v>
      </c>
      <c r="V4" s="28">
        <f t="shared" si="10"/>
        <v>134.9</v>
      </c>
      <c r="W4" s="28">
        <f t="shared" ref="W4:X4" si="11">SUM(W54:W57)</f>
        <v>97.9</v>
      </c>
      <c r="X4" s="28">
        <f t="shared" si="11"/>
        <v>84.6</v>
      </c>
      <c r="Y4" s="28">
        <f t="shared" ref="Y4:Z4" si="12">SUM(Y54:Y57)</f>
        <v>28</v>
      </c>
      <c r="Z4" s="28">
        <f t="shared" si="12"/>
        <v>134.5</v>
      </c>
      <c r="AA4" s="28">
        <f t="shared" ref="AA4:AB4" si="13">SUM(AA54:AA57)</f>
        <v>147.10000000000002</v>
      </c>
      <c r="AB4" s="28">
        <f t="shared" si="13"/>
        <v>18.2</v>
      </c>
      <c r="AC4" s="28">
        <f t="shared" ref="AC4:AD4" si="14">SUM(AC54:AC57)</f>
        <v>136.1</v>
      </c>
      <c r="AD4" s="28">
        <f t="shared" si="14"/>
        <v>99.8</v>
      </c>
      <c r="AE4" s="28">
        <f t="shared" ref="AE4:AF4" si="15">SUM(AE54:AE57)</f>
        <v>55.499999999999993</v>
      </c>
      <c r="AF4" s="28">
        <f t="shared" si="15"/>
        <v>147.89999999999998</v>
      </c>
      <c r="AG4" s="28">
        <f t="shared" ref="AG4" si="16">SUM(AG54:AG57)</f>
        <v>148.79999999999998</v>
      </c>
      <c r="AI4" s="9">
        <f>SUM(C4:AG4)</f>
        <v>3373.2</v>
      </c>
      <c r="AJ4" s="14">
        <f>AVERAGE(C4:AG4)</f>
        <v>108.81290322580645</v>
      </c>
      <c r="AK4" s="15"/>
    </row>
    <row r="5" spans="1:40" x14ac:dyDescent="0.25">
      <c r="A5" s="11" t="s">
        <v>29</v>
      </c>
      <c r="B5" s="10">
        <f t="shared" ref="B5" si="17">$B53+B6</f>
        <v>442849</v>
      </c>
      <c r="C5" s="10">
        <f t="shared" ref="C5:D5" si="18">$B53+C6</f>
        <v>442924</v>
      </c>
      <c r="D5" s="10">
        <f t="shared" si="18"/>
        <v>442997</v>
      </c>
      <c r="E5" s="10">
        <f t="shared" ref="E5:F5" si="19">$B53+E6</f>
        <v>443153</v>
      </c>
      <c r="F5" s="10">
        <f t="shared" si="19"/>
        <v>443285</v>
      </c>
      <c r="G5" s="10">
        <f t="shared" ref="G5:H5" si="20">$B53+G6</f>
        <v>443372</v>
      </c>
      <c r="H5" s="10">
        <f t="shared" si="20"/>
        <v>443465</v>
      </c>
      <c r="I5" s="10">
        <f t="shared" ref="I5:J5" si="21">$B53+I6</f>
        <v>443580</v>
      </c>
      <c r="J5" s="10">
        <f t="shared" si="21"/>
        <v>443773</v>
      </c>
      <c r="K5" s="10">
        <f t="shared" ref="K5:L5" si="22">$B53+K6</f>
        <v>443913</v>
      </c>
      <c r="L5" s="10">
        <f t="shared" si="22"/>
        <v>443964</v>
      </c>
      <c r="M5" s="10">
        <f t="shared" ref="M5:N5" si="23">$B53+M6</f>
        <v>444063</v>
      </c>
      <c r="N5" s="10">
        <f t="shared" si="23"/>
        <v>444203</v>
      </c>
      <c r="O5" s="10">
        <f t="shared" ref="O5:P5" si="24">$B53+O6</f>
        <v>444355</v>
      </c>
      <c r="P5" s="10">
        <f t="shared" si="24"/>
        <v>444489</v>
      </c>
      <c r="Q5" s="10">
        <f t="shared" ref="Q5:R5" si="25">$B53+Q6</f>
        <v>444580</v>
      </c>
      <c r="R5" s="10">
        <f t="shared" si="25"/>
        <v>444675</v>
      </c>
      <c r="S5" s="10">
        <f t="shared" ref="S5:T5" si="26">$B53+S6</f>
        <v>444737</v>
      </c>
      <c r="T5" s="10">
        <f t="shared" si="26"/>
        <v>444825</v>
      </c>
      <c r="U5" s="10">
        <f t="shared" ref="U5:V5" si="27">$B53+U6</f>
        <v>444992</v>
      </c>
      <c r="V5" s="10">
        <f t="shared" si="27"/>
        <v>445128</v>
      </c>
      <c r="W5" s="10">
        <f t="shared" ref="W5:X5" si="28">$B53+W6</f>
        <v>445225</v>
      </c>
      <c r="X5" s="10">
        <f t="shared" si="28"/>
        <v>445310</v>
      </c>
      <c r="Y5" s="10">
        <f t="shared" ref="Y5:Z5" si="29">$B53+Y6</f>
        <v>445338</v>
      </c>
      <c r="Z5" s="10">
        <f t="shared" si="29"/>
        <v>445473</v>
      </c>
      <c r="AA5" s="10">
        <f t="shared" ref="AA5:AB5" si="30">$B53+AA6</f>
        <v>445620</v>
      </c>
      <c r="AB5" s="10">
        <f t="shared" si="30"/>
        <v>445639</v>
      </c>
      <c r="AC5" s="10">
        <f t="shared" ref="AC5:AD5" si="31">$B53+AC6</f>
        <v>445775</v>
      </c>
      <c r="AD5" s="10">
        <f t="shared" si="31"/>
        <v>445875</v>
      </c>
      <c r="AE5" s="10">
        <f t="shared" ref="AE5:AF5" si="32">$B53+AE6</f>
        <v>445930</v>
      </c>
      <c r="AF5" s="10">
        <f t="shared" si="32"/>
        <v>446078</v>
      </c>
      <c r="AG5" s="10">
        <f t="shared" ref="AG5" si="33">$B53+AG6</f>
        <v>446228</v>
      </c>
      <c r="AI5" s="10">
        <f>MAX(C5:AG5)-B5</f>
        <v>3379</v>
      </c>
    </row>
    <row r="6" spans="1:40" s="19" customFormat="1" x14ac:dyDescent="0.25">
      <c r="B6" s="24">
        <v>401174</v>
      </c>
      <c r="C6" s="24">
        <v>401249</v>
      </c>
      <c r="D6" s="24">
        <v>401322</v>
      </c>
      <c r="E6" s="24">
        <v>401478</v>
      </c>
      <c r="F6" s="24">
        <v>401610</v>
      </c>
      <c r="G6" s="24">
        <v>401697</v>
      </c>
      <c r="H6" s="24">
        <v>401790</v>
      </c>
      <c r="I6" s="24">
        <v>401905</v>
      </c>
      <c r="J6" s="24">
        <v>402098</v>
      </c>
      <c r="K6" s="24">
        <v>402238</v>
      </c>
      <c r="L6" s="24">
        <v>402289</v>
      </c>
      <c r="M6" s="24">
        <v>402388</v>
      </c>
      <c r="N6" s="24">
        <v>402528</v>
      </c>
      <c r="O6" s="24">
        <v>402680</v>
      </c>
      <c r="P6" s="24">
        <v>402814</v>
      </c>
      <c r="Q6" s="24">
        <v>402905</v>
      </c>
      <c r="R6" s="24">
        <v>403000</v>
      </c>
      <c r="S6" s="24">
        <v>403062</v>
      </c>
      <c r="T6" s="24">
        <v>403150</v>
      </c>
      <c r="U6" s="24">
        <v>403317</v>
      </c>
      <c r="V6" s="24">
        <v>403453</v>
      </c>
      <c r="W6" s="24">
        <v>403550</v>
      </c>
      <c r="X6" s="24">
        <v>403635</v>
      </c>
      <c r="Y6" s="24">
        <v>403663</v>
      </c>
      <c r="Z6" s="24">
        <v>403798</v>
      </c>
      <c r="AA6" s="24">
        <v>403945</v>
      </c>
      <c r="AB6" s="24">
        <v>403964</v>
      </c>
      <c r="AC6" s="24">
        <v>404100</v>
      </c>
      <c r="AD6" s="24">
        <v>404200</v>
      </c>
      <c r="AE6" s="24">
        <v>404255</v>
      </c>
      <c r="AF6" s="24">
        <v>404403</v>
      </c>
      <c r="AG6" s="24">
        <v>404553</v>
      </c>
      <c r="AI6" s="10"/>
      <c r="AJ6" s="20"/>
    </row>
    <row r="7" spans="1:40" x14ac:dyDescent="0.25">
      <c r="A7" s="11" t="s">
        <v>27</v>
      </c>
      <c r="B7" s="10">
        <v>379131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382063</v>
      </c>
      <c r="AI7" s="10">
        <f>MAX(C7:AG7)-B7</f>
        <v>2932</v>
      </c>
      <c r="AJ7" s="16"/>
    </row>
    <row r="8" spans="1:40" x14ac:dyDescent="0.25">
      <c r="A8" s="18" t="s">
        <v>37</v>
      </c>
      <c r="B8" s="10">
        <v>63718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64165</v>
      </c>
      <c r="AI8" s="10">
        <f>MAX(C8:AG8)-B8</f>
        <v>447</v>
      </c>
    </row>
    <row r="9" spans="1:40" x14ac:dyDescent="0.25">
      <c r="AI9" s="10">
        <f>SUM(AI7:AI8)</f>
        <v>3379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62.3</v>
      </c>
      <c r="C54" s="12">
        <v>21.6</v>
      </c>
      <c r="D54" s="12">
        <v>21.4</v>
      </c>
      <c r="E54" s="12">
        <v>49.8</v>
      </c>
      <c r="F54" s="12">
        <v>37.9</v>
      </c>
      <c r="G54" s="12">
        <v>25.4</v>
      </c>
      <c r="H54" s="12">
        <v>27.4</v>
      </c>
      <c r="I54" s="12">
        <v>34.799999999999997</v>
      </c>
      <c r="J54" s="12">
        <v>58.6</v>
      </c>
      <c r="K54" s="12">
        <v>42.1</v>
      </c>
      <c r="L54" s="12">
        <v>15.3</v>
      </c>
      <c r="M54" s="12">
        <v>28.4</v>
      </c>
      <c r="N54" s="12">
        <v>43.7</v>
      </c>
      <c r="O54" s="12">
        <v>44.2</v>
      </c>
      <c r="P54" s="12">
        <v>39.9</v>
      </c>
      <c r="Q54" s="12">
        <v>26.2</v>
      </c>
      <c r="R54" s="12">
        <v>27.8</v>
      </c>
      <c r="S54" s="12">
        <v>18.399999999999999</v>
      </c>
      <c r="T54" s="12">
        <v>25.4</v>
      </c>
      <c r="U54" s="12">
        <v>50.5</v>
      </c>
      <c r="V54" s="12">
        <v>40.5</v>
      </c>
      <c r="W54" s="12">
        <v>29.3</v>
      </c>
      <c r="X54" s="12">
        <v>24.4</v>
      </c>
      <c r="Y54" s="12">
        <v>8.1</v>
      </c>
      <c r="Z54" s="12">
        <v>41.1</v>
      </c>
      <c r="AA54" s="12">
        <v>44.5</v>
      </c>
      <c r="AB54" s="12">
        <v>5.3</v>
      </c>
      <c r="AC54" s="12">
        <v>42</v>
      </c>
      <c r="AD54" s="12">
        <v>31.3</v>
      </c>
      <c r="AE54" s="12">
        <v>16.399999999999999</v>
      </c>
      <c r="AF54" s="12">
        <v>45.7</v>
      </c>
      <c r="AG54" s="12">
        <v>45.8</v>
      </c>
      <c r="AH54" s="12"/>
      <c r="AI54" s="10">
        <v>89479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61</v>
      </c>
      <c r="C55" s="12">
        <v>21.2</v>
      </c>
      <c r="D55" s="12">
        <v>20.8</v>
      </c>
      <c r="E55" s="12">
        <v>48.3</v>
      </c>
      <c r="F55" s="12">
        <v>37.700000000000003</v>
      </c>
      <c r="G55" s="12">
        <v>25</v>
      </c>
      <c r="H55" s="12">
        <v>26.9</v>
      </c>
      <c r="I55" s="12">
        <v>33.9</v>
      </c>
      <c r="J55" s="12">
        <v>57.7</v>
      </c>
      <c r="K55" s="12">
        <v>41.6</v>
      </c>
      <c r="L55" s="12">
        <v>14.9</v>
      </c>
      <c r="M55" s="12">
        <v>28</v>
      </c>
      <c r="N55" s="12">
        <v>42.3</v>
      </c>
      <c r="O55" s="12">
        <v>43.9</v>
      </c>
      <c r="P55" s="12">
        <v>39.700000000000003</v>
      </c>
      <c r="Q55" s="12">
        <v>26</v>
      </c>
      <c r="R55" s="12">
        <v>27.5</v>
      </c>
      <c r="S55" s="12">
        <v>18</v>
      </c>
      <c r="T55" s="12">
        <v>25</v>
      </c>
      <c r="U55" s="12">
        <v>50</v>
      </c>
      <c r="V55" s="12">
        <v>40</v>
      </c>
      <c r="W55" s="12">
        <v>28.6</v>
      </c>
      <c r="X55" s="12">
        <v>24.1</v>
      </c>
      <c r="Y55" s="12">
        <v>7.9</v>
      </c>
      <c r="Z55" s="12">
        <v>40.700000000000003</v>
      </c>
      <c r="AA55" s="12">
        <v>44.4</v>
      </c>
      <c r="AB55" s="12">
        <v>5.0999999999999996</v>
      </c>
      <c r="AC55" s="12">
        <v>41.3</v>
      </c>
      <c r="AD55" s="12">
        <v>30.9</v>
      </c>
      <c r="AE55" s="12">
        <v>15.9</v>
      </c>
      <c r="AF55" s="12">
        <v>45.4</v>
      </c>
      <c r="AG55" s="12">
        <v>45.3</v>
      </c>
      <c r="AH55" s="12"/>
      <c r="AI55" s="10">
        <v>129009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55.2</v>
      </c>
      <c r="C56" s="12">
        <v>20.6</v>
      </c>
      <c r="D56" s="12">
        <v>20.100000000000001</v>
      </c>
      <c r="E56" s="12">
        <v>40.200000000000003</v>
      </c>
      <c r="F56" s="12">
        <v>37</v>
      </c>
      <c r="G56" s="12">
        <v>24.1</v>
      </c>
      <c r="H56" s="12">
        <v>25.9</v>
      </c>
      <c r="I56" s="12">
        <v>31.1</v>
      </c>
      <c r="J56" s="12">
        <v>51.6</v>
      </c>
      <c r="K56" s="12">
        <v>38.5</v>
      </c>
      <c r="L56" s="12">
        <v>13.5</v>
      </c>
      <c r="M56" s="12">
        <v>27.2</v>
      </c>
      <c r="N56" s="12">
        <v>36.9</v>
      </c>
      <c r="O56" s="12">
        <v>41.1</v>
      </c>
      <c r="P56" s="12">
        <v>36.700000000000003</v>
      </c>
      <c r="Q56" s="12">
        <v>25.4</v>
      </c>
      <c r="R56" s="12">
        <v>26.5</v>
      </c>
      <c r="S56" s="12">
        <v>17.399999999999999</v>
      </c>
      <c r="T56" s="12">
        <v>24.3</v>
      </c>
      <c r="U56" s="12">
        <v>45.5</v>
      </c>
      <c r="V56" s="12">
        <v>37.4</v>
      </c>
      <c r="W56" s="12">
        <v>26.7</v>
      </c>
      <c r="X56" s="12">
        <v>23.5</v>
      </c>
      <c r="Y56" s="12">
        <v>7.8</v>
      </c>
      <c r="Z56" s="12">
        <v>36</v>
      </c>
      <c r="AA56" s="12">
        <v>40.200000000000003</v>
      </c>
      <c r="AB56" s="12">
        <v>5</v>
      </c>
      <c r="AC56" s="12">
        <v>36.4</v>
      </c>
      <c r="AD56" s="12">
        <v>25.9</v>
      </c>
      <c r="AE56" s="12">
        <v>15.3</v>
      </c>
      <c r="AF56" s="12">
        <v>39.1</v>
      </c>
      <c r="AG56" s="12">
        <v>39.6</v>
      </c>
      <c r="AH56" s="12"/>
      <c r="AI56" s="10">
        <v>121900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26.4</v>
      </c>
      <c r="C57" s="12">
        <v>11.6</v>
      </c>
      <c r="D57" s="12">
        <v>10.5</v>
      </c>
      <c r="E57" s="12">
        <v>17.899999999999999</v>
      </c>
      <c r="F57" s="12">
        <v>20.2</v>
      </c>
      <c r="G57" s="12">
        <v>12</v>
      </c>
      <c r="H57" s="12">
        <v>12.3</v>
      </c>
      <c r="I57" s="12">
        <v>15</v>
      </c>
      <c r="J57" s="12">
        <v>24.4</v>
      </c>
      <c r="K57" s="12">
        <v>18.3</v>
      </c>
      <c r="L57" s="12">
        <v>6.8</v>
      </c>
      <c r="M57" s="12">
        <v>14.7</v>
      </c>
      <c r="N57" s="12">
        <v>17.7</v>
      </c>
      <c r="O57" s="12">
        <v>22</v>
      </c>
      <c r="P57" s="12">
        <v>17</v>
      </c>
      <c r="Q57" s="12">
        <v>13.7</v>
      </c>
      <c r="R57" s="12">
        <v>13.2</v>
      </c>
      <c r="S57" s="12">
        <v>8.8000000000000007</v>
      </c>
      <c r="T57" s="12">
        <v>12.6</v>
      </c>
      <c r="U57" s="12">
        <v>20.399999999999999</v>
      </c>
      <c r="V57" s="12">
        <v>17</v>
      </c>
      <c r="W57" s="12">
        <v>13.3</v>
      </c>
      <c r="X57" s="12">
        <v>12.6</v>
      </c>
      <c r="Y57" s="12">
        <v>4.2</v>
      </c>
      <c r="Z57" s="12">
        <v>16.7</v>
      </c>
      <c r="AA57" s="12">
        <v>18</v>
      </c>
      <c r="AB57" s="12">
        <v>2.8</v>
      </c>
      <c r="AC57" s="12">
        <v>16.399999999999999</v>
      </c>
      <c r="AD57" s="12">
        <v>11.7</v>
      </c>
      <c r="AE57" s="12">
        <v>7.9</v>
      </c>
      <c r="AF57" s="12">
        <v>17.7</v>
      </c>
      <c r="AG57" s="12">
        <v>18.100000000000001</v>
      </c>
      <c r="AH57" s="12"/>
      <c r="AI57" s="10">
        <v>64165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1613" priority="181" stopIfTrue="1" operator="greaterThan">
      <formula>300</formula>
    </cfRule>
    <cfRule type="cellIs" dxfId="1612" priority="182" stopIfTrue="1" operator="between">
      <formula>150</formula>
      <formula>250</formula>
    </cfRule>
    <cfRule type="cellIs" dxfId="1611" priority="183" stopIfTrue="1" operator="between">
      <formula>250</formula>
      <formula>300</formula>
    </cfRule>
  </conditionalFormatting>
  <conditionalFormatting sqref="B4">
    <cfRule type="cellIs" dxfId="1610" priority="91" stopIfTrue="1" operator="greaterThan">
      <formula>300</formula>
    </cfRule>
    <cfRule type="cellIs" dxfId="1609" priority="92" stopIfTrue="1" operator="between">
      <formula>150</formula>
      <formula>250</formula>
    </cfRule>
    <cfRule type="cellIs" dxfId="1608" priority="93" stopIfTrue="1" operator="between">
      <formula>250</formula>
      <formula>300</formula>
    </cfRule>
  </conditionalFormatting>
  <conditionalFormatting sqref="D4">
    <cfRule type="cellIs" dxfId="1607" priority="88" stopIfTrue="1" operator="greaterThan">
      <formula>300</formula>
    </cfRule>
    <cfRule type="cellIs" dxfId="1606" priority="89" stopIfTrue="1" operator="between">
      <formula>150</formula>
      <formula>250</formula>
    </cfRule>
    <cfRule type="cellIs" dxfId="1605" priority="90" stopIfTrue="1" operator="between">
      <formula>250</formula>
      <formula>300</formula>
    </cfRule>
  </conditionalFormatting>
  <conditionalFormatting sqref="E4">
    <cfRule type="cellIs" dxfId="1604" priority="85" stopIfTrue="1" operator="greaterThan">
      <formula>300</formula>
    </cfRule>
    <cfRule type="cellIs" dxfId="1603" priority="86" stopIfTrue="1" operator="between">
      <formula>150</formula>
      <formula>250</formula>
    </cfRule>
    <cfRule type="cellIs" dxfId="1602" priority="87" stopIfTrue="1" operator="between">
      <formula>250</formula>
      <formula>300</formula>
    </cfRule>
  </conditionalFormatting>
  <conditionalFormatting sqref="F4">
    <cfRule type="cellIs" dxfId="1601" priority="82" stopIfTrue="1" operator="greaterThan">
      <formula>300</formula>
    </cfRule>
    <cfRule type="cellIs" dxfId="1600" priority="83" stopIfTrue="1" operator="between">
      <formula>150</formula>
      <formula>250</formula>
    </cfRule>
    <cfRule type="cellIs" dxfId="1599" priority="84" stopIfTrue="1" operator="between">
      <formula>250</formula>
      <formula>300</formula>
    </cfRule>
  </conditionalFormatting>
  <conditionalFormatting sqref="G4">
    <cfRule type="cellIs" dxfId="1598" priority="79" stopIfTrue="1" operator="greaterThan">
      <formula>300</formula>
    </cfRule>
    <cfRule type="cellIs" dxfId="1597" priority="80" stopIfTrue="1" operator="between">
      <formula>150</formula>
      <formula>250</formula>
    </cfRule>
    <cfRule type="cellIs" dxfId="1596" priority="81" stopIfTrue="1" operator="between">
      <formula>250</formula>
      <formula>300</formula>
    </cfRule>
  </conditionalFormatting>
  <conditionalFormatting sqref="H4">
    <cfRule type="cellIs" dxfId="1595" priority="76" stopIfTrue="1" operator="greaterThan">
      <formula>300</formula>
    </cfRule>
    <cfRule type="cellIs" dxfId="1594" priority="77" stopIfTrue="1" operator="between">
      <formula>150</formula>
      <formula>250</formula>
    </cfRule>
    <cfRule type="cellIs" dxfId="1593" priority="78" stopIfTrue="1" operator="between">
      <formula>250</formula>
      <formula>300</formula>
    </cfRule>
  </conditionalFormatting>
  <conditionalFormatting sqref="I4">
    <cfRule type="cellIs" dxfId="1592" priority="73" stopIfTrue="1" operator="greaterThan">
      <formula>300</formula>
    </cfRule>
    <cfRule type="cellIs" dxfId="1591" priority="74" stopIfTrue="1" operator="between">
      <formula>150</formula>
      <formula>250</formula>
    </cfRule>
    <cfRule type="cellIs" dxfId="1590" priority="75" stopIfTrue="1" operator="between">
      <formula>250</formula>
      <formula>300</formula>
    </cfRule>
  </conditionalFormatting>
  <conditionalFormatting sqref="J4">
    <cfRule type="cellIs" dxfId="1589" priority="70" stopIfTrue="1" operator="greaterThan">
      <formula>300</formula>
    </cfRule>
    <cfRule type="cellIs" dxfId="1588" priority="71" stopIfTrue="1" operator="between">
      <formula>150</formula>
      <formula>250</formula>
    </cfRule>
    <cfRule type="cellIs" dxfId="1587" priority="72" stopIfTrue="1" operator="between">
      <formula>250</formula>
      <formula>300</formula>
    </cfRule>
  </conditionalFormatting>
  <conditionalFormatting sqref="K4">
    <cfRule type="cellIs" dxfId="1586" priority="67" stopIfTrue="1" operator="greaterThan">
      <formula>300</formula>
    </cfRule>
    <cfRule type="cellIs" dxfId="1585" priority="68" stopIfTrue="1" operator="between">
      <formula>150</formula>
      <formula>250</formula>
    </cfRule>
    <cfRule type="cellIs" dxfId="1584" priority="69" stopIfTrue="1" operator="between">
      <formula>250</formula>
      <formula>300</formula>
    </cfRule>
  </conditionalFormatting>
  <conditionalFormatting sqref="L4">
    <cfRule type="cellIs" dxfId="1583" priority="64" stopIfTrue="1" operator="greaterThan">
      <formula>300</formula>
    </cfRule>
    <cfRule type="cellIs" dxfId="1582" priority="65" stopIfTrue="1" operator="between">
      <formula>150</formula>
      <formula>250</formula>
    </cfRule>
    <cfRule type="cellIs" dxfId="1581" priority="66" stopIfTrue="1" operator="between">
      <formula>250</formula>
      <formula>300</formula>
    </cfRule>
  </conditionalFormatting>
  <conditionalFormatting sqref="M4">
    <cfRule type="cellIs" dxfId="1580" priority="61" stopIfTrue="1" operator="greaterThan">
      <formula>300</formula>
    </cfRule>
    <cfRule type="cellIs" dxfId="1579" priority="62" stopIfTrue="1" operator="between">
      <formula>150</formula>
      <formula>250</formula>
    </cfRule>
    <cfRule type="cellIs" dxfId="1578" priority="63" stopIfTrue="1" operator="between">
      <formula>250</formula>
      <formula>300</formula>
    </cfRule>
  </conditionalFormatting>
  <conditionalFormatting sqref="N4">
    <cfRule type="cellIs" dxfId="1577" priority="58" stopIfTrue="1" operator="greaterThan">
      <formula>300</formula>
    </cfRule>
    <cfRule type="cellIs" dxfId="1576" priority="59" stopIfTrue="1" operator="between">
      <formula>150</formula>
      <formula>250</formula>
    </cfRule>
    <cfRule type="cellIs" dxfId="1575" priority="60" stopIfTrue="1" operator="between">
      <formula>250</formula>
      <formula>300</formula>
    </cfRule>
  </conditionalFormatting>
  <conditionalFormatting sqref="O4">
    <cfRule type="cellIs" dxfId="1574" priority="55" stopIfTrue="1" operator="greaterThan">
      <formula>300</formula>
    </cfRule>
    <cfRule type="cellIs" dxfId="1573" priority="56" stopIfTrue="1" operator="between">
      <formula>150</formula>
      <formula>250</formula>
    </cfRule>
    <cfRule type="cellIs" dxfId="1572" priority="57" stopIfTrue="1" operator="between">
      <formula>250</formula>
      <formula>300</formula>
    </cfRule>
  </conditionalFormatting>
  <conditionalFormatting sqref="P4">
    <cfRule type="cellIs" dxfId="1571" priority="52" stopIfTrue="1" operator="greaterThan">
      <formula>300</formula>
    </cfRule>
    <cfRule type="cellIs" dxfId="1570" priority="53" stopIfTrue="1" operator="between">
      <formula>150</formula>
      <formula>250</formula>
    </cfRule>
    <cfRule type="cellIs" dxfId="1569" priority="54" stopIfTrue="1" operator="between">
      <formula>250</formula>
      <formula>300</formula>
    </cfRule>
  </conditionalFormatting>
  <conditionalFormatting sqref="Q4">
    <cfRule type="cellIs" dxfId="1568" priority="49" stopIfTrue="1" operator="greaterThan">
      <formula>300</formula>
    </cfRule>
    <cfRule type="cellIs" dxfId="1567" priority="50" stopIfTrue="1" operator="between">
      <formula>150</formula>
      <formula>250</formula>
    </cfRule>
    <cfRule type="cellIs" dxfId="1566" priority="51" stopIfTrue="1" operator="between">
      <formula>250</formula>
      <formula>300</formula>
    </cfRule>
  </conditionalFormatting>
  <conditionalFormatting sqref="R4">
    <cfRule type="cellIs" dxfId="1565" priority="46" stopIfTrue="1" operator="greaterThan">
      <formula>300</formula>
    </cfRule>
    <cfRule type="cellIs" dxfId="1564" priority="47" stopIfTrue="1" operator="between">
      <formula>150</formula>
      <formula>250</formula>
    </cfRule>
    <cfRule type="cellIs" dxfId="1563" priority="48" stopIfTrue="1" operator="between">
      <formula>250</formula>
      <formula>300</formula>
    </cfRule>
  </conditionalFormatting>
  <conditionalFormatting sqref="S4">
    <cfRule type="cellIs" dxfId="1562" priority="43" stopIfTrue="1" operator="greaterThan">
      <formula>300</formula>
    </cfRule>
    <cfRule type="cellIs" dxfId="1561" priority="44" stopIfTrue="1" operator="between">
      <formula>150</formula>
      <formula>250</formula>
    </cfRule>
    <cfRule type="cellIs" dxfId="1560" priority="45" stopIfTrue="1" operator="between">
      <formula>250</formula>
      <formula>300</formula>
    </cfRule>
  </conditionalFormatting>
  <conditionalFormatting sqref="T4">
    <cfRule type="cellIs" dxfId="1559" priority="40" stopIfTrue="1" operator="greaterThan">
      <formula>300</formula>
    </cfRule>
    <cfRule type="cellIs" dxfId="1558" priority="41" stopIfTrue="1" operator="between">
      <formula>150</formula>
      <formula>250</formula>
    </cfRule>
    <cfRule type="cellIs" dxfId="1557" priority="42" stopIfTrue="1" operator="between">
      <formula>250</formula>
      <formula>300</formula>
    </cfRule>
  </conditionalFormatting>
  <conditionalFormatting sqref="U4">
    <cfRule type="cellIs" dxfId="1556" priority="37" stopIfTrue="1" operator="greaterThan">
      <formula>300</formula>
    </cfRule>
    <cfRule type="cellIs" dxfId="1555" priority="38" stopIfTrue="1" operator="between">
      <formula>150</formula>
      <formula>250</formula>
    </cfRule>
    <cfRule type="cellIs" dxfId="1554" priority="39" stopIfTrue="1" operator="between">
      <formula>250</formula>
      <formula>300</formula>
    </cfRule>
  </conditionalFormatting>
  <conditionalFormatting sqref="V4">
    <cfRule type="cellIs" dxfId="1553" priority="34" stopIfTrue="1" operator="greaterThan">
      <formula>300</formula>
    </cfRule>
    <cfRule type="cellIs" dxfId="1552" priority="35" stopIfTrue="1" operator="between">
      <formula>150</formula>
      <formula>250</formula>
    </cfRule>
    <cfRule type="cellIs" dxfId="1551" priority="36" stopIfTrue="1" operator="between">
      <formula>250</formula>
      <formula>300</formula>
    </cfRule>
  </conditionalFormatting>
  <conditionalFormatting sqref="W4">
    <cfRule type="cellIs" dxfId="1550" priority="31" stopIfTrue="1" operator="greaterThan">
      <formula>300</formula>
    </cfRule>
    <cfRule type="cellIs" dxfId="1549" priority="32" stopIfTrue="1" operator="between">
      <formula>150</formula>
      <formula>250</formula>
    </cfRule>
    <cfRule type="cellIs" dxfId="1548" priority="33" stopIfTrue="1" operator="between">
      <formula>250</formula>
      <formula>300</formula>
    </cfRule>
  </conditionalFormatting>
  <conditionalFormatting sqref="X4">
    <cfRule type="cellIs" dxfId="1547" priority="28" stopIfTrue="1" operator="greaterThan">
      <formula>300</formula>
    </cfRule>
    <cfRule type="cellIs" dxfId="1546" priority="29" stopIfTrue="1" operator="between">
      <formula>150</formula>
      <formula>250</formula>
    </cfRule>
    <cfRule type="cellIs" dxfId="1545" priority="30" stopIfTrue="1" operator="between">
      <formula>250</formula>
      <formula>300</formula>
    </cfRule>
  </conditionalFormatting>
  <conditionalFormatting sqref="Y4">
    <cfRule type="cellIs" dxfId="1544" priority="25" stopIfTrue="1" operator="greaterThan">
      <formula>300</formula>
    </cfRule>
    <cfRule type="cellIs" dxfId="1543" priority="26" stopIfTrue="1" operator="between">
      <formula>150</formula>
      <formula>250</formula>
    </cfRule>
    <cfRule type="cellIs" dxfId="1542" priority="27" stopIfTrue="1" operator="between">
      <formula>250</formula>
      <formula>300</formula>
    </cfRule>
  </conditionalFormatting>
  <conditionalFormatting sqref="Z4">
    <cfRule type="cellIs" dxfId="1541" priority="22" stopIfTrue="1" operator="greaterThan">
      <formula>300</formula>
    </cfRule>
    <cfRule type="cellIs" dxfId="1540" priority="23" stopIfTrue="1" operator="between">
      <formula>150</formula>
      <formula>250</formula>
    </cfRule>
    <cfRule type="cellIs" dxfId="1539" priority="24" stopIfTrue="1" operator="between">
      <formula>250</formula>
      <formula>300</formula>
    </cfRule>
  </conditionalFormatting>
  <conditionalFormatting sqref="AA4">
    <cfRule type="cellIs" dxfId="1538" priority="19" stopIfTrue="1" operator="greaterThan">
      <formula>300</formula>
    </cfRule>
    <cfRule type="cellIs" dxfId="1537" priority="20" stopIfTrue="1" operator="between">
      <formula>150</formula>
      <formula>250</formula>
    </cfRule>
    <cfRule type="cellIs" dxfId="1536" priority="21" stopIfTrue="1" operator="between">
      <formula>250</formula>
      <formula>300</formula>
    </cfRule>
  </conditionalFormatting>
  <conditionalFormatting sqref="AB4">
    <cfRule type="cellIs" dxfId="1535" priority="16" stopIfTrue="1" operator="greaterThan">
      <formula>300</formula>
    </cfRule>
    <cfRule type="cellIs" dxfId="1534" priority="17" stopIfTrue="1" operator="between">
      <formula>150</formula>
      <formula>250</formula>
    </cfRule>
    <cfRule type="cellIs" dxfId="1533" priority="18" stopIfTrue="1" operator="between">
      <formula>250</formula>
      <formula>300</formula>
    </cfRule>
  </conditionalFormatting>
  <conditionalFormatting sqref="AC4">
    <cfRule type="cellIs" dxfId="1532" priority="13" stopIfTrue="1" operator="greaterThan">
      <formula>300</formula>
    </cfRule>
    <cfRule type="cellIs" dxfId="1531" priority="14" stopIfTrue="1" operator="between">
      <formula>150</formula>
      <formula>250</formula>
    </cfRule>
    <cfRule type="cellIs" dxfId="1530" priority="15" stopIfTrue="1" operator="between">
      <formula>250</formula>
      <formula>300</formula>
    </cfRule>
  </conditionalFormatting>
  <conditionalFormatting sqref="AD4">
    <cfRule type="cellIs" dxfId="1529" priority="10" stopIfTrue="1" operator="greaterThan">
      <formula>300</formula>
    </cfRule>
    <cfRule type="cellIs" dxfId="1528" priority="11" stopIfTrue="1" operator="between">
      <formula>150</formula>
      <formula>250</formula>
    </cfRule>
    <cfRule type="cellIs" dxfId="1527" priority="12" stopIfTrue="1" operator="between">
      <formula>250</formula>
      <formula>300</formula>
    </cfRule>
  </conditionalFormatting>
  <conditionalFormatting sqref="AE4">
    <cfRule type="cellIs" dxfId="1526" priority="7" stopIfTrue="1" operator="greaterThan">
      <formula>300</formula>
    </cfRule>
    <cfRule type="cellIs" dxfId="1525" priority="8" stopIfTrue="1" operator="between">
      <formula>150</formula>
      <formula>250</formula>
    </cfRule>
    <cfRule type="cellIs" dxfId="1524" priority="9" stopIfTrue="1" operator="between">
      <formula>250</formula>
      <formula>300</formula>
    </cfRule>
  </conditionalFormatting>
  <conditionalFormatting sqref="AF4">
    <cfRule type="cellIs" dxfId="1523" priority="4" stopIfTrue="1" operator="greaterThan">
      <formula>300</formula>
    </cfRule>
    <cfRule type="cellIs" dxfId="1522" priority="5" stopIfTrue="1" operator="between">
      <formula>150</formula>
      <formula>250</formula>
    </cfRule>
    <cfRule type="cellIs" dxfId="1521" priority="6" stopIfTrue="1" operator="between">
      <formula>250</formula>
      <formula>300</formula>
    </cfRule>
  </conditionalFormatting>
  <conditionalFormatting sqref="AG4">
    <cfRule type="cellIs" dxfId="1520" priority="1" stopIfTrue="1" operator="greaterThan">
      <formula>300</formula>
    </cfRule>
    <cfRule type="cellIs" dxfId="1519" priority="2" stopIfTrue="1" operator="between">
      <formula>150</formula>
      <formula>250</formula>
    </cfRule>
    <cfRule type="cellIs" dxfId="151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30.6</v>
      </c>
      <c r="C3" s="12">
        <v>17</v>
      </c>
      <c r="D3" s="12">
        <v>29.5</v>
      </c>
      <c r="E3" s="12">
        <v>32.299999999999997</v>
      </c>
      <c r="F3" s="12">
        <v>11</v>
      </c>
      <c r="G3" s="12">
        <v>4.4000000000000004</v>
      </c>
      <c r="H3" s="12">
        <v>26.3</v>
      </c>
      <c r="I3" s="12">
        <v>25.4</v>
      </c>
      <c r="J3" s="12">
        <v>28.5</v>
      </c>
      <c r="K3" s="12">
        <v>24.4</v>
      </c>
      <c r="L3" s="12">
        <v>24.8</v>
      </c>
      <c r="M3" s="12">
        <v>14.8</v>
      </c>
      <c r="N3" s="12">
        <v>25.4</v>
      </c>
      <c r="O3" s="12">
        <v>30.9</v>
      </c>
      <c r="P3" s="12">
        <v>24.1</v>
      </c>
      <c r="Q3" s="12">
        <v>26.5</v>
      </c>
      <c r="R3" s="12">
        <v>33.1</v>
      </c>
      <c r="S3" s="12">
        <v>22</v>
      </c>
      <c r="T3" s="12">
        <v>24.1</v>
      </c>
      <c r="U3" s="12">
        <v>11.9</v>
      </c>
      <c r="V3" s="12">
        <v>23.6</v>
      </c>
      <c r="W3" s="12">
        <v>27</v>
      </c>
      <c r="X3" s="12">
        <v>26</v>
      </c>
      <c r="Y3" s="12">
        <v>31.6</v>
      </c>
      <c r="Z3" s="12">
        <v>22.8</v>
      </c>
      <c r="AA3" s="12">
        <v>7.9</v>
      </c>
      <c r="AB3" s="12">
        <v>27.8</v>
      </c>
      <c r="AC3" s="12">
        <v>9</v>
      </c>
      <c r="AD3" s="12">
        <v>6.2</v>
      </c>
      <c r="AE3" s="12">
        <v>3.4</v>
      </c>
      <c r="AF3" s="12">
        <v>3.5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:C4" si="0">SUM(B54:B57)</f>
        <v>148.79999999999998</v>
      </c>
      <c r="C4" s="28">
        <f t="shared" si="0"/>
        <v>60.5</v>
      </c>
      <c r="D4" s="28">
        <f t="shared" ref="D4:E4" si="1">SUM(D54:D57)</f>
        <v>106.00000000000001</v>
      </c>
      <c r="E4" s="28">
        <f t="shared" si="1"/>
        <v>49</v>
      </c>
      <c r="F4" s="28">
        <f t="shared" ref="F4:G4" si="2">SUM(F54:F57)</f>
        <v>30.1</v>
      </c>
      <c r="G4" s="28">
        <f t="shared" si="2"/>
        <v>22.000000000000004</v>
      </c>
      <c r="H4" s="28">
        <f t="shared" ref="H4:I4" si="3">SUM(H54:H57)</f>
        <v>72.3</v>
      </c>
      <c r="I4" s="28">
        <f t="shared" si="3"/>
        <v>78</v>
      </c>
      <c r="J4" s="28">
        <f t="shared" ref="J4:K4" si="4">SUM(J54:J57)</f>
        <v>100</v>
      </c>
      <c r="K4" s="28">
        <f t="shared" si="4"/>
        <v>122.60000000000002</v>
      </c>
      <c r="L4" s="28">
        <f t="shared" ref="L4:M4" si="5">SUM(L54:L57)</f>
        <v>118.6</v>
      </c>
      <c r="M4" s="28">
        <f t="shared" si="5"/>
        <v>52.8</v>
      </c>
      <c r="N4" s="28">
        <f t="shared" ref="N4:O4" si="6">SUM(N54:N57)</f>
        <v>104.9</v>
      </c>
      <c r="O4" s="28">
        <f t="shared" si="6"/>
        <v>109.3</v>
      </c>
      <c r="P4" s="28">
        <f t="shared" ref="P4:Q4" si="7">SUM(P54:P57)</f>
        <v>117.3</v>
      </c>
      <c r="Q4" s="28">
        <f t="shared" si="7"/>
        <v>106.30000000000001</v>
      </c>
      <c r="R4" s="28">
        <f t="shared" ref="R4:S4" si="8">SUM(R54:R57)</f>
        <v>90.5</v>
      </c>
      <c r="S4" s="28">
        <f t="shared" si="8"/>
        <v>101.6</v>
      </c>
      <c r="T4" s="28">
        <f t="shared" ref="T4:U4" si="9">SUM(T54:T57)</f>
        <v>116.1</v>
      </c>
      <c r="U4" s="28">
        <f t="shared" si="9"/>
        <v>24.4</v>
      </c>
      <c r="V4" s="28">
        <f t="shared" ref="V4:W4" si="10">SUM(V54:V57)</f>
        <v>40.600000000000009</v>
      </c>
      <c r="W4" s="28">
        <f t="shared" si="10"/>
        <v>109.9</v>
      </c>
      <c r="X4" s="28">
        <f t="shared" ref="X4:Y4" si="11">SUM(X54:X57)</f>
        <v>104.6</v>
      </c>
      <c r="Y4" s="28">
        <f t="shared" si="11"/>
        <v>84.699999999999989</v>
      </c>
      <c r="Z4" s="28">
        <f t="shared" ref="Z4:AA4" si="12">SUM(Z54:Z57)</f>
        <v>99.8</v>
      </c>
      <c r="AA4" s="28">
        <f t="shared" si="12"/>
        <v>28.599999999999998</v>
      </c>
      <c r="AB4" s="28">
        <f t="shared" ref="AB4:AC4" si="13">SUM(AB54:AB57)</f>
        <v>65.800000000000011</v>
      </c>
      <c r="AC4" s="28">
        <f t="shared" si="13"/>
        <v>35.1</v>
      </c>
      <c r="AD4" s="28">
        <f t="shared" ref="AD4:AE4" si="14">SUM(AD54:AD57)</f>
        <v>25.799999999999997</v>
      </c>
      <c r="AE4" s="28">
        <f t="shared" si="14"/>
        <v>15.299999999999999</v>
      </c>
      <c r="AF4" s="28">
        <f t="shared" ref="AF4" si="15">SUM(AF54:AF57)</f>
        <v>16.7</v>
      </c>
      <c r="AG4" s="28"/>
      <c r="AI4" s="9">
        <f>SUM(C4:AG4)</f>
        <v>2209.2000000000003</v>
      </c>
      <c r="AJ4" s="14">
        <f>AVERAGE(C4:AG4)</f>
        <v>73.640000000000015</v>
      </c>
      <c r="AK4" s="15"/>
    </row>
    <row r="5" spans="1:40" x14ac:dyDescent="0.25">
      <c r="A5" s="11" t="s">
        <v>29</v>
      </c>
      <c r="B5" s="10">
        <f t="shared" ref="B5:C5" si="16">$B53+B6</f>
        <v>446228</v>
      </c>
      <c r="C5" s="10">
        <f t="shared" si="16"/>
        <v>446288</v>
      </c>
      <c r="D5" s="10">
        <f t="shared" ref="D5:E5" si="17">$B53+D6</f>
        <v>446395</v>
      </c>
      <c r="E5" s="10">
        <f t="shared" si="17"/>
        <v>446445</v>
      </c>
      <c r="F5" s="10">
        <f t="shared" ref="F5:G5" si="18">$B53+F6</f>
        <v>446473</v>
      </c>
      <c r="G5" s="10">
        <f t="shared" si="18"/>
        <v>446497</v>
      </c>
      <c r="H5" s="10">
        <f t="shared" ref="H5:I5" si="19">$B53+H6</f>
        <v>446568</v>
      </c>
      <c r="I5" s="10">
        <f t="shared" si="19"/>
        <v>446647</v>
      </c>
      <c r="J5" s="10">
        <f t="shared" ref="J5:K5" si="20">$B53+J6</f>
        <v>446747</v>
      </c>
      <c r="K5" s="10">
        <f t="shared" si="20"/>
        <v>446871</v>
      </c>
      <c r="L5" s="10">
        <f t="shared" ref="L5:M5" si="21">$B53+L6</f>
        <v>446989</v>
      </c>
      <c r="M5" s="10">
        <f t="shared" si="21"/>
        <v>447042</v>
      </c>
      <c r="N5" s="10">
        <f t="shared" ref="N5:O5" si="22">$B53+N6</f>
        <v>447146</v>
      </c>
      <c r="O5" s="10">
        <f t="shared" si="22"/>
        <v>447256</v>
      </c>
      <c r="P5" s="10">
        <f t="shared" ref="P5:Q5" si="23">$B53+P6</f>
        <v>447374</v>
      </c>
      <c r="Q5" s="10">
        <f t="shared" si="23"/>
        <v>447480</v>
      </c>
      <c r="R5" s="10">
        <f t="shared" ref="R5:S5" si="24">$B53+R6</f>
        <v>447571</v>
      </c>
      <c r="S5" s="10">
        <f t="shared" si="24"/>
        <v>447673</v>
      </c>
      <c r="T5" s="10">
        <f t="shared" ref="T5:U5" si="25">$B53+T6</f>
        <v>447789</v>
      </c>
      <c r="U5" s="10">
        <f t="shared" si="25"/>
        <v>447814</v>
      </c>
      <c r="V5" s="10">
        <f t="shared" ref="V5:W5" si="26">$B53+V6</f>
        <v>447855</v>
      </c>
      <c r="W5" s="10">
        <f t="shared" si="26"/>
        <v>447965</v>
      </c>
      <c r="X5" s="10">
        <f t="shared" ref="X5:Y5" si="27">$B53+X6</f>
        <v>448070</v>
      </c>
      <c r="Y5" s="10">
        <f t="shared" si="27"/>
        <v>448154</v>
      </c>
      <c r="Z5" s="10">
        <f t="shared" ref="Z5:AA5" si="28">$B53+Z6</f>
        <v>448254</v>
      </c>
      <c r="AA5" s="10">
        <f t="shared" si="28"/>
        <v>448282</v>
      </c>
      <c r="AB5" s="10">
        <f t="shared" ref="AB5:AC5" si="29">$B53+AB6</f>
        <v>448349</v>
      </c>
      <c r="AC5" s="10">
        <f t="shared" si="29"/>
        <v>448383</v>
      </c>
      <c r="AD5" s="10">
        <f t="shared" ref="AD5:AE5" si="30">$B53+AD6</f>
        <v>448410</v>
      </c>
      <c r="AE5" s="10">
        <f t="shared" si="30"/>
        <v>448426</v>
      </c>
      <c r="AF5" s="10">
        <f t="shared" ref="AF5" si="31">$B53+AF6</f>
        <v>448442</v>
      </c>
      <c r="AG5" s="10"/>
      <c r="AI5" s="10">
        <f>MAX(C5:AG5)-B5</f>
        <v>2214</v>
      </c>
    </row>
    <row r="6" spans="1:40" s="19" customFormat="1" x14ac:dyDescent="0.25">
      <c r="B6" s="24">
        <v>404553</v>
      </c>
      <c r="C6" s="24">
        <v>404613</v>
      </c>
      <c r="D6" s="24">
        <v>404720</v>
      </c>
      <c r="E6" s="24">
        <v>404770</v>
      </c>
      <c r="F6" s="24">
        <v>404798</v>
      </c>
      <c r="G6" s="24">
        <v>404822</v>
      </c>
      <c r="H6" s="24">
        <v>404893</v>
      </c>
      <c r="I6" s="24">
        <v>404972</v>
      </c>
      <c r="J6" s="24">
        <v>405072</v>
      </c>
      <c r="K6" s="24">
        <v>405196</v>
      </c>
      <c r="L6" s="24">
        <v>405314</v>
      </c>
      <c r="M6" s="24">
        <v>405367</v>
      </c>
      <c r="N6" s="24">
        <v>405471</v>
      </c>
      <c r="O6" s="24">
        <v>405581</v>
      </c>
      <c r="P6" s="24">
        <v>405699</v>
      </c>
      <c r="Q6" s="24">
        <v>405805</v>
      </c>
      <c r="R6" s="24">
        <v>405896</v>
      </c>
      <c r="S6" s="24">
        <v>405998</v>
      </c>
      <c r="T6" s="24">
        <v>406114</v>
      </c>
      <c r="U6" s="24">
        <v>406139</v>
      </c>
      <c r="V6" s="24">
        <v>406180</v>
      </c>
      <c r="W6" s="24">
        <v>406290</v>
      </c>
      <c r="X6" s="24">
        <v>406395</v>
      </c>
      <c r="Y6" s="24">
        <v>406479</v>
      </c>
      <c r="Z6" s="24">
        <v>406579</v>
      </c>
      <c r="AA6" s="24">
        <v>406607</v>
      </c>
      <c r="AB6" s="24">
        <v>406674</v>
      </c>
      <c r="AC6" s="24">
        <v>406708</v>
      </c>
      <c r="AD6" s="24">
        <v>406735</v>
      </c>
      <c r="AE6" s="24">
        <v>406751</v>
      </c>
      <c r="AF6" s="24">
        <v>406767</v>
      </c>
      <c r="AG6" s="24"/>
      <c r="AI6" s="10"/>
      <c r="AJ6" s="20"/>
    </row>
    <row r="7" spans="1:40" x14ac:dyDescent="0.25">
      <c r="A7" s="11" t="s">
        <v>27</v>
      </c>
      <c r="B7" s="10">
        <v>382063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384027</v>
      </c>
      <c r="AI7" s="10">
        <f>MAX(C7:AG7)-B7</f>
        <v>1964</v>
      </c>
      <c r="AJ7" s="16"/>
    </row>
    <row r="8" spans="1:40" x14ac:dyDescent="0.25">
      <c r="A8" s="18" t="s">
        <v>37</v>
      </c>
      <c r="B8" s="10">
        <v>64165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64415</v>
      </c>
      <c r="AI8" s="10">
        <f>MAX(C8:AG8)-B8</f>
        <v>250</v>
      </c>
    </row>
    <row r="9" spans="1:40" x14ac:dyDescent="0.25">
      <c r="AI9" s="10">
        <f>SUM(AI7:AI8)</f>
        <v>2214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45.8</v>
      </c>
      <c r="C54" s="12">
        <v>17.8</v>
      </c>
      <c r="D54" s="12">
        <v>31.6</v>
      </c>
      <c r="E54" s="12">
        <v>14.1</v>
      </c>
      <c r="F54" s="12">
        <v>8.6999999999999993</v>
      </c>
      <c r="G54" s="12">
        <v>6.4</v>
      </c>
      <c r="H54" s="12">
        <v>22.9</v>
      </c>
      <c r="I54" s="12">
        <v>23.7</v>
      </c>
      <c r="J54" s="12">
        <v>30.7</v>
      </c>
      <c r="K54" s="12">
        <v>38.200000000000003</v>
      </c>
      <c r="L54" s="12">
        <v>37</v>
      </c>
      <c r="M54" s="12">
        <v>15.5</v>
      </c>
      <c r="N54" s="12">
        <v>32.1</v>
      </c>
      <c r="O54" s="12">
        <v>33.4</v>
      </c>
      <c r="P54" s="12">
        <v>37.1</v>
      </c>
      <c r="Q54" s="12">
        <v>33.200000000000003</v>
      </c>
      <c r="R54" s="12">
        <v>27.6</v>
      </c>
      <c r="S54" s="12">
        <v>31.6</v>
      </c>
      <c r="T54" s="12">
        <v>37</v>
      </c>
      <c r="U54" s="12">
        <v>7.1</v>
      </c>
      <c r="V54" s="12">
        <v>11.9</v>
      </c>
      <c r="W54" s="12">
        <v>34.9</v>
      </c>
      <c r="X54" s="12">
        <v>33</v>
      </c>
      <c r="Y54" s="12">
        <v>25.7</v>
      </c>
      <c r="Z54" s="12">
        <v>31.5</v>
      </c>
      <c r="AA54" s="12">
        <v>8.3000000000000007</v>
      </c>
      <c r="AB54" s="12">
        <v>20.6</v>
      </c>
      <c r="AC54" s="12">
        <v>10.199999999999999</v>
      </c>
      <c r="AD54" s="12">
        <v>7.5</v>
      </c>
      <c r="AE54" s="12">
        <v>4.4000000000000004</v>
      </c>
      <c r="AF54" s="12">
        <v>4.8</v>
      </c>
      <c r="AG54" s="12"/>
      <c r="AH54" s="12"/>
      <c r="AI54" s="10">
        <v>90159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45.3</v>
      </c>
      <c r="C55" s="12">
        <v>17.5</v>
      </c>
      <c r="D55" s="12">
        <v>31.6</v>
      </c>
      <c r="E55" s="12">
        <v>13.9</v>
      </c>
      <c r="F55" s="12">
        <v>8.5</v>
      </c>
      <c r="G55" s="12">
        <v>6.2</v>
      </c>
      <c r="H55" s="12">
        <v>22.2</v>
      </c>
      <c r="I55" s="12">
        <v>23.3</v>
      </c>
      <c r="J55" s="12">
        <v>30.4</v>
      </c>
      <c r="K55" s="12">
        <v>38.1</v>
      </c>
      <c r="L55" s="12">
        <v>36.6</v>
      </c>
      <c r="M55" s="12">
        <v>15.2</v>
      </c>
      <c r="N55" s="12">
        <v>32.1</v>
      </c>
      <c r="O55" s="12">
        <v>33.200000000000003</v>
      </c>
      <c r="P55" s="12">
        <v>36.9</v>
      </c>
      <c r="Q55" s="12">
        <v>33.1</v>
      </c>
      <c r="R55" s="12">
        <v>27.3</v>
      </c>
      <c r="S55" s="12">
        <v>31.4</v>
      </c>
      <c r="T55" s="12">
        <v>37.1</v>
      </c>
      <c r="U55" s="12">
        <v>6.9</v>
      </c>
      <c r="V55" s="12">
        <v>11.7</v>
      </c>
      <c r="W55" s="12">
        <v>35</v>
      </c>
      <c r="X55" s="12">
        <v>33</v>
      </c>
      <c r="Y55" s="12">
        <v>25.5</v>
      </c>
      <c r="Z55" s="12">
        <v>31.4</v>
      </c>
      <c r="AA55" s="12">
        <v>8.1</v>
      </c>
      <c r="AB55" s="12">
        <v>20.3</v>
      </c>
      <c r="AC55" s="12">
        <v>9.9</v>
      </c>
      <c r="AD55" s="12">
        <v>7.3</v>
      </c>
      <c r="AE55" s="12">
        <v>4.3</v>
      </c>
      <c r="AF55" s="12">
        <v>4.7</v>
      </c>
      <c r="AG55" s="12"/>
      <c r="AH55" s="12"/>
      <c r="AI55" s="10">
        <v>129683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39.6</v>
      </c>
      <c r="C56" s="12">
        <v>16.7</v>
      </c>
      <c r="D56" s="12">
        <v>29.1</v>
      </c>
      <c r="E56" s="12">
        <v>13.5</v>
      </c>
      <c r="F56" s="12">
        <v>8.3000000000000007</v>
      </c>
      <c r="G56" s="12">
        <v>6.1</v>
      </c>
      <c r="H56" s="12">
        <v>18.399999999999999</v>
      </c>
      <c r="I56" s="12">
        <v>21.2</v>
      </c>
      <c r="J56" s="12">
        <v>27.7</v>
      </c>
      <c r="K56" s="12">
        <v>33.4</v>
      </c>
      <c r="L56" s="12">
        <v>32.299999999999997</v>
      </c>
      <c r="M56" s="12">
        <v>14.6</v>
      </c>
      <c r="N56" s="12">
        <v>29.5</v>
      </c>
      <c r="O56" s="12">
        <v>30.5</v>
      </c>
      <c r="P56" s="12">
        <v>32.1</v>
      </c>
      <c r="Q56" s="12">
        <v>29.6</v>
      </c>
      <c r="R56" s="12">
        <v>24.6</v>
      </c>
      <c r="S56" s="12">
        <v>28</v>
      </c>
      <c r="T56" s="12">
        <v>31.9</v>
      </c>
      <c r="U56" s="12">
        <v>6.7</v>
      </c>
      <c r="V56" s="12">
        <v>11.3</v>
      </c>
      <c r="W56" s="12">
        <v>30.6</v>
      </c>
      <c r="X56" s="12">
        <v>29.6</v>
      </c>
      <c r="Y56" s="12">
        <v>23.9</v>
      </c>
      <c r="Z56" s="12">
        <v>28.4</v>
      </c>
      <c r="AA56" s="12">
        <v>7.9</v>
      </c>
      <c r="AB56" s="12">
        <v>17.399999999999999</v>
      </c>
      <c r="AC56" s="12">
        <v>9.6999999999999993</v>
      </c>
      <c r="AD56" s="12">
        <v>7.1</v>
      </c>
      <c r="AE56" s="12">
        <v>4.2</v>
      </c>
      <c r="AF56" s="12">
        <v>4.5999999999999996</v>
      </c>
      <c r="AG56" s="12"/>
      <c r="AH56" s="12"/>
      <c r="AI56" s="10">
        <v>122510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18.100000000000001</v>
      </c>
      <c r="C57" s="12">
        <v>8.5</v>
      </c>
      <c r="D57" s="12">
        <v>13.7</v>
      </c>
      <c r="E57" s="12">
        <v>7.5</v>
      </c>
      <c r="F57" s="12">
        <v>4.5999999999999996</v>
      </c>
      <c r="G57" s="12">
        <v>3.3</v>
      </c>
      <c r="H57" s="12">
        <v>8.8000000000000007</v>
      </c>
      <c r="I57" s="12">
        <v>9.8000000000000007</v>
      </c>
      <c r="J57" s="12">
        <v>11.2</v>
      </c>
      <c r="K57" s="12">
        <v>12.9</v>
      </c>
      <c r="L57" s="12">
        <v>12.7</v>
      </c>
      <c r="M57" s="12">
        <v>7.5</v>
      </c>
      <c r="N57" s="12">
        <v>11.2</v>
      </c>
      <c r="O57" s="12">
        <v>12.2</v>
      </c>
      <c r="P57" s="12">
        <v>11.2</v>
      </c>
      <c r="Q57" s="12">
        <v>10.4</v>
      </c>
      <c r="R57" s="12">
        <v>11</v>
      </c>
      <c r="S57" s="12">
        <v>10.6</v>
      </c>
      <c r="T57" s="12">
        <v>10.1</v>
      </c>
      <c r="U57" s="12">
        <v>3.7</v>
      </c>
      <c r="V57" s="12">
        <v>5.7</v>
      </c>
      <c r="W57" s="12">
        <v>9.4</v>
      </c>
      <c r="X57" s="12">
        <v>9</v>
      </c>
      <c r="Y57" s="12">
        <v>9.6</v>
      </c>
      <c r="Z57" s="12">
        <v>8.5</v>
      </c>
      <c r="AA57" s="12">
        <v>4.3</v>
      </c>
      <c r="AB57" s="12">
        <v>7.5</v>
      </c>
      <c r="AC57" s="12">
        <v>5.3</v>
      </c>
      <c r="AD57" s="12">
        <v>3.9</v>
      </c>
      <c r="AE57" s="12">
        <v>2.4</v>
      </c>
      <c r="AF57" s="12">
        <v>2.6</v>
      </c>
      <c r="AG57" s="12"/>
      <c r="AH57" s="12"/>
      <c r="AI57" s="10">
        <v>64415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AG4">
    <cfRule type="cellIs" dxfId="1517" priority="94" stopIfTrue="1" operator="greaterThan">
      <formula>300</formula>
    </cfRule>
    <cfRule type="cellIs" dxfId="1516" priority="95" stopIfTrue="1" operator="between">
      <formula>150</formula>
      <formula>250</formula>
    </cfRule>
    <cfRule type="cellIs" dxfId="1515" priority="96" stopIfTrue="1" operator="between">
      <formula>250</formula>
      <formula>300</formula>
    </cfRule>
  </conditionalFormatting>
  <conditionalFormatting sqref="B4">
    <cfRule type="cellIs" dxfId="1514" priority="91" stopIfTrue="1" operator="greaterThan">
      <formula>300</formula>
    </cfRule>
    <cfRule type="cellIs" dxfId="1513" priority="92" stopIfTrue="1" operator="between">
      <formula>150</formula>
      <formula>250</formula>
    </cfRule>
    <cfRule type="cellIs" dxfId="1512" priority="93" stopIfTrue="1" operator="between">
      <formula>250</formula>
      <formula>300</formula>
    </cfRule>
  </conditionalFormatting>
  <conditionalFormatting sqref="C4">
    <cfRule type="cellIs" dxfId="1511" priority="88" stopIfTrue="1" operator="greaterThan">
      <formula>300</formula>
    </cfRule>
    <cfRule type="cellIs" dxfId="1510" priority="89" stopIfTrue="1" operator="between">
      <formula>150</formula>
      <formula>250</formula>
    </cfRule>
    <cfRule type="cellIs" dxfId="1509" priority="90" stopIfTrue="1" operator="between">
      <formula>250</formula>
      <formula>300</formula>
    </cfRule>
  </conditionalFormatting>
  <conditionalFormatting sqref="D4">
    <cfRule type="cellIs" dxfId="1508" priority="85" stopIfTrue="1" operator="greaterThan">
      <formula>300</formula>
    </cfRule>
    <cfRule type="cellIs" dxfId="1507" priority="86" stopIfTrue="1" operator="between">
      <formula>150</formula>
      <formula>250</formula>
    </cfRule>
    <cfRule type="cellIs" dxfId="1506" priority="87" stopIfTrue="1" operator="between">
      <formula>250</formula>
      <formula>300</formula>
    </cfRule>
  </conditionalFormatting>
  <conditionalFormatting sqref="E4">
    <cfRule type="cellIs" dxfId="1505" priority="82" stopIfTrue="1" operator="greaterThan">
      <formula>300</formula>
    </cfRule>
    <cfRule type="cellIs" dxfId="1504" priority="83" stopIfTrue="1" operator="between">
      <formula>150</formula>
      <formula>250</formula>
    </cfRule>
    <cfRule type="cellIs" dxfId="1503" priority="84" stopIfTrue="1" operator="between">
      <formula>250</formula>
      <formula>300</formula>
    </cfRule>
  </conditionalFormatting>
  <conditionalFormatting sqref="F4">
    <cfRule type="cellIs" dxfId="1502" priority="79" stopIfTrue="1" operator="greaterThan">
      <formula>300</formula>
    </cfRule>
    <cfRule type="cellIs" dxfId="1501" priority="80" stopIfTrue="1" operator="between">
      <formula>150</formula>
      <formula>250</formula>
    </cfRule>
    <cfRule type="cellIs" dxfId="1500" priority="81" stopIfTrue="1" operator="between">
      <formula>250</formula>
      <formula>300</formula>
    </cfRule>
  </conditionalFormatting>
  <conditionalFormatting sqref="G4">
    <cfRule type="cellIs" dxfId="1499" priority="76" stopIfTrue="1" operator="greaterThan">
      <formula>300</formula>
    </cfRule>
    <cfRule type="cellIs" dxfId="1498" priority="77" stopIfTrue="1" operator="between">
      <formula>150</formula>
      <formula>250</formula>
    </cfRule>
    <cfRule type="cellIs" dxfId="1497" priority="78" stopIfTrue="1" operator="between">
      <formula>250</formula>
      <formula>300</formula>
    </cfRule>
  </conditionalFormatting>
  <conditionalFormatting sqref="H4">
    <cfRule type="cellIs" dxfId="1496" priority="73" stopIfTrue="1" operator="greaterThan">
      <formula>300</formula>
    </cfRule>
    <cfRule type="cellIs" dxfId="1495" priority="74" stopIfTrue="1" operator="between">
      <formula>150</formula>
      <formula>250</formula>
    </cfRule>
    <cfRule type="cellIs" dxfId="1494" priority="75" stopIfTrue="1" operator="between">
      <formula>250</formula>
      <formula>300</formula>
    </cfRule>
  </conditionalFormatting>
  <conditionalFormatting sqref="I4">
    <cfRule type="cellIs" dxfId="1493" priority="70" stopIfTrue="1" operator="greaterThan">
      <formula>300</formula>
    </cfRule>
    <cfRule type="cellIs" dxfId="1492" priority="71" stopIfTrue="1" operator="between">
      <formula>150</formula>
      <formula>250</formula>
    </cfRule>
    <cfRule type="cellIs" dxfId="1491" priority="72" stopIfTrue="1" operator="between">
      <formula>250</formula>
      <formula>300</formula>
    </cfRule>
  </conditionalFormatting>
  <conditionalFormatting sqref="J4">
    <cfRule type="cellIs" dxfId="1490" priority="67" stopIfTrue="1" operator="greaterThan">
      <formula>300</formula>
    </cfRule>
    <cfRule type="cellIs" dxfId="1489" priority="68" stopIfTrue="1" operator="between">
      <formula>150</formula>
      <formula>250</formula>
    </cfRule>
    <cfRule type="cellIs" dxfId="1488" priority="69" stopIfTrue="1" operator="between">
      <formula>250</formula>
      <formula>300</formula>
    </cfRule>
  </conditionalFormatting>
  <conditionalFormatting sqref="K4">
    <cfRule type="cellIs" dxfId="1487" priority="64" stopIfTrue="1" operator="greaterThan">
      <formula>300</formula>
    </cfRule>
    <cfRule type="cellIs" dxfId="1486" priority="65" stopIfTrue="1" operator="between">
      <formula>150</formula>
      <formula>250</formula>
    </cfRule>
    <cfRule type="cellIs" dxfId="1485" priority="66" stopIfTrue="1" operator="between">
      <formula>250</formula>
      <formula>300</formula>
    </cfRule>
  </conditionalFormatting>
  <conditionalFormatting sqref="L4">
    <cfRule type="cellIs" dxfId="1484" priority="61" stopIfTrue="1" operator="greaterThan">
      <formula>300</formula>
    </cfRule>
    <cfRule type="cellIs" dxfId="1483" priority="62" stopIfTrue="1" operator="between">
      <formula>150</formula>
      <formula>250</formula>
    </cfRule>
    <cfRule type="cellIs" dxfId="1482" priority="63" stopIfTrue="1" operator="between">
      <formula>250</formula>
      <formula>300</formula>
    </cfRule>
  </conditionalFormatting>
  <conditionalFormatting sqref="M4">
    <cfRule type="cellIs" dxfId="1481" priority="58" stopIfTrue="1" operator="greaterThan">
      <formula>300</formula>
    </cfRule>
    <cfRule type="cellIs" dxfId="1480" priority="59" stopIfTrue="1" operator="between">
      <formula>150</formula>
      <formula>250</formula>
    </cfRule>
    <cfRule type="cellIs" dxfId="1479" priority="60" stopIfTrue="1" operator="between">
      <formula>250</formula>
      <formula>300</formula>
    </cfRule>
  </conditionalFormatting>
  <conditionalFormatting sqref="N4">
    <cfRule type="cellIs" dxfId="1478" priority="55" stopIfTrue="1" operator="greaterThan">
      <formula>300</formula>
    </cfRule>
    <cfRule type="cellIs" dxfId="1477" priority="56" stopIfTrue="1" operator="between">
      <formula>150</formula>
      <formula>250</formula>
    </cfRule>
    <cfRule type="cellIs" dxfId="1476" priority="57" stopIfTrue="1" operator="between">
      <formula>250</formula>
      <formula>300</formula>
    </cfRule>
  </conditionalFormatting>
  <conditionalFormatting sqref="O4">
    <cfRule type="cellIs" dxfId="1475" priority="52" stopIfTrue="1" operator="greaterThan">
      <formula>300</formula>
    </cfRule>
    <cfRule type="cellIs" dxfId="1474" priority="53" stopIfTrue="1" operator="between">
      <formula>150</formula>
      <formula>250</formula>
    </cfRule>
    <cfRule type="cellIs" dxfId="1473" priority="54" stopIfTrue="1" operator="between">
      <formula>250</formula>
      <formula>300</formula>
    </cfRule>
  </conditionalFormatting>
  <conditionalFormatting sqref="P4">
    <cfRule type="cellIs" dxfId="1472" priority="49" stopIfTrue="1" operator="greaterThan">
      <formula>300</formula>
    </cfRule>
    <cfRule type="cellIs" dxfId="1471" priority="50" stopIfTrue="1" operator="between">
      <formula>150</formula>
      <formula>250</formula>
    </cfRule>
    <cfRule type="cellIs" dxfId="1470" priority="51" stopIfTrue="1" operator="between">
      <formula>250</formula>
      <formula>300</formula>
    </cfRule>
  </conditionalFormatting>
  <conditionalFormatting sqref="Q4">
    <cfRule type="cellIs" dxfId="1469" priority="46" stopIfTrue="1" operator="greaterThan">
      <formula>300</formula>
    </cfRule>
    <cfRule type="cellIs" dxfId="1468" priority="47" stopIfTrue="1" operator="between">
      <formula>150</formula>
      <formula>250</formula>
    </cfRule>
    <cfRule type="cellIs" dxfId="1467" priority="48" stopIfTrue="1" operator="between">
      <formula>250</formula>
      <formula>300</formula>
    </cfRule>
  </conditionalFormatting>
  <conditionalFormatting sqref="R4">
    <cfRule type="cellIs" dxfId="1466" priority="43" stopIfTrue="1" operator="greaterThan">
      <formula>300</formula>
    </cfRule>
    <cfRule type="cellIs" dxfId="1465" priority="44" stopIfTrue="1" operator="between">
      <formula>150</formula>
      <formula>250</formula>
    </cfRule>
    <cfRule type="cellIs" dxfId="1464" priority="45" stopIfTrue="1" operator="between">
      <formula>250</formula>
      <formula>300</formula>
    </cfRule>
  </conditionalFormatting>
  <conditionalFormatting sqref="S4">
    <cfRule type="cellIs" dxfId="1463" priority="40" stopIfTrue="1" operator="greaterThan">
      <formula>300</formula>
    </cfRule>
    <cfRule type="cellIs" dxfId="1462" priority="41" stopIfTrue="1" operator="between">
      <formula>150</formula>
      <formula>250</formula>
    </cfRule>
    <cfRule type="cellIs" dxfId="1461" priority="42" stopIfTrue="1" operator="between">
      <formula>250</formula>
      <formula>300</formula>
    </cfRule>
  </conditionalFormatting>
  <conditionalFormatting sqref="T4">
    <cfRule type="cellIs" dxfId="1460" priority="37" stopIfTrue="1" operator="greaterThan">
      <formula>300</formula>
    </cfRule>
    <cfRule type="cellIs" dxfId="1459" priority="38" stopIfTrue="1" operator="between">
      <formula>150</formula>
      <formula>250</formula>
    </cfRule>
    <cfRule type="cellIs" dxfId="1458" priority="39" stopIfTrue="1" operator="between">
      <formula>250</formula>
      <formula>300</formula>
    </cfRule>
  </conditionalFormatting>
  <conditionalFormatting sqref="U4">
    <cfRule type="cellIs" dxfId="1457" priority="34" stopIfTrue="1" operator="greaterThan">
      <formula>300</formula>
    </cfRule>
    <cfRule type="cellIs" dxfId="1456" priority="35" stopIfTrue="1" operator="between">
      <formula>150</formula>
      <formula>250</formula>
    </cfRule>
    <cfRule type="cellIs" dxfId="1455" priority="36" stopIfTrue="1" operator="between">
      <formula>250</formula>
      <formula>300</formula>
    </cfRule>
  </conditionalFormatting>
  <conditionalFormatting sqref="V4">
    <cfRule type="cellIs" dxfId="1454" priority="31" stopIfTrue="1" operator="greaterThan">
      <formula>300</formula>
    </cfRule>
    <cfRule type="cellIs" dxfId="1453" priority="32" stopIfTrue="1" operator="between">
      <formula>150</formula>
      <formula>250</formula>
    </cfRule>
    <cfRule type="cellIs" dxfId="1452" priority="33" stopIfTrue="1" operator="between">
      <formula>250</formula>
      <formula>300</formula>
    </cfRule>
  </conditionalFormatting>
  <conditionalFormatting sqref="W4">
    <cfRule type="cellIs" dxfId="1451" priority="28" stopIfTrue="1" operator="greaterThan">
      <formula>300</formula>
    </cfRule>
    <cfRule type="cellIs" dxfId="1450" priority="29" stopIfTrue="1" operator="between">
      <formula>150</formula>
      <formula>250</formula>
    </cfRule>
    <cfRule type="cellIs" dxfId="1449" priority="30" stopIfTrue="1" operator="between">
      <formula>250</formula>
      <formula>300</formula>
    </cfRule>
  </conditionalFormatting>
  <conditionalFormatting sqref="X4">
    <cfRule type="cellIs" dxfId="1448" priority="25" stopIfTrue="1" operator="greaterThan">
      <formula>300</formula>
    </cfRule>
    <cfRule type="cellIs" dxfId="1447" priority="26" stopIfTrue="1" operator="between">
      <formula>150</formula>
      <formula>250</formula>
    </cfRule>
    <cfRule type="cellIs" dxfId="1446" priority="27" stopIfTrue="1" operator="between">
      <formula>250</formula>
      <formula>300</formula>
    </cfRule>
  </conditionalFormatting>
  <conditionalFormatting sqref="Y4">
    <cfRule type="cellIs" dxfId="1445" priority="22" stopIfTrue="1" operator="greaterThan">
      <formula>300</formula>
    </cfRule>
    <cfRule type="cellIs" dxfId="1444" priority="23" stopIfTrue="1" operator="between">
      <formula>150</formula>
      <formula>250</formula>
    </cfRule>
    <cfRule type="cellIs" dxfId="1443" priority="24" stopIfTrue="1" operator="between">
      <formula>250</formula>
      <formula>300</formula>
    </cfRule>
  </conditionalFormatting>
  <conditionalFormatting sqref="Z4">
    <cfRule type="cellIs" dxfId="1442" priority="19" stopIfTrue="1" operator="greaterThan">
      <formula>300</formula>
    </cfRule>
    <cfRule type="cellIs" dxfId="1441" priority="20" stopIfTrue="1" operator="between">
      <formula>150</formula>
      <formula>250</formula>
    </cfRule>
    <cfRule type="cellIs" dxfId="1440" priority="21" stopIfTrue="1" operator="between">
      <formula>250</formula>
      <formula>300</formula>
    </cfRule>
  </conditionalFormatting>
  <conditionalFormatting sqref="AA4">
    <cfRule type="cellIs" dxfId="1439" priority="16" stopIfTrue="1" operator="greaterThan">
      <formula>300</formula>
    </cfRule>
    <cfRule type="cellIs" dxfId="1438" priority="17" stopIfTrue="1" operator="between">
      <formula>150</formula>
      <formula>250</formula>
    </cfRule>
    <cfRule type="cellIs" dxfId="1437" priority="18" stopIfTrue="1" operator="between">
      <formula>250</formula>
      <formula>300</formula>
    </cfRule>
  </conditionalFormatting>
  <conditionalFormatting sqref="AB4">
    <cfRule type="cellIs" dxfId="1436" priority="13" stopIfTrue="1" operator="greaterThan">
      <formula>300</formula>
    </cfRule>
    <cfRule type="cellIs" dxfId="1435" priority="14" stopIfTrue="1" operator="between">
      <formula>150</formula>
      <formula>250</formula>
    </cfRule>
    <cfRule type="cellIs" dxfId="1434" priority="15" stopIfTrue="1" operator="between">
      <formula>250</formula>
      <formula>300</formula>
    </cfRule>
  </conditionalFormatting>
  <conditionalFormatting sqref="AC4">
    <cfRule type="cellIs" dxfId="1433" priority="10" stopIfTrue="1" operator="greaterThan">
      <formula>300</formula>
    </cfRule>
    <cfRule type="cellIs" dxfId="1432" priority="11" stopIfTrue="1" operator="between">
      <formula>150</formula>
      <formula>250</formula>
    </cfRule>
    <cfRule type="cellIs" dxfId="1431" priority="12" stopIfTrue="1" operator="between">
      <formula>250</formula>
      <formula>300</formula>
    </cfRule>
  </conditionalFormatting>
  <conditionalFormatting sqref="AD4">
    <cfRule type="cellIs" dxfId="1430" priority="7" stopIfTrue="1" operator="greaterThan">
      <formula>300</formula>
    </cfRule>
    <cfRule type="cellIs" dxfId="1429" priority="8" stopIfTrue="1" operator="between">
      <formula>150</formula>
      <formula>250</formula>
    </cfRule>
    <cfRule type="cellIs" dxfId="1428" priority="9" stopIfTrue="1" operator="between">
      <formula>250</formula>
      <formula>300</formula>
    </cfRule>
  </conditionalFormatting>
  <conditionalFormatting sqref="AE4">
    <cfRule type="cellIs" dxfId="1427" priority="4" stopIfTrue="1" operator="greaterThan">
      <formula>300</formula>
    </cfRule>
    <cfRule type="cellIs" dxfId="1426" priority="5" stopIfTrue="1" operator="between">
      <formula>150</formula>
      <formula>250</formula>
    </cfRule>
    <cfRule type="cellIs" dxfId="1425" priority="6" stopIfTrue="1" operator="between">
      <formula>250</formula>
      <formula>300</formula>
    </cfRule>
  </conditionalFormatting>
  <conditionalFormatting sqref="AF4">
    <cfRule type="cellIs" dxfId="1424" priority="1" stopIfTrue="1" operator="greaterThan">
      <formula>300</formula>
    </cfRule>
    <cfRule type="cellIs" dxfId="1423" priority="2" stopIfTrue="1" operator="between">
      <formula>150</formula>
      <formula>250</formula>
    </cfRule>
    <cfRule type="cellIs" dxfId="142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bestFit="1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3.5</v>
      </c>
      <c r="C3" s="12">
        <v>1.9</v>
      </c>
      <c r="D3" s="12">
        <v>3.6</v>
      </c>
      <c r="E3" s="12">
        <v>22.3</v>
      </c>
      <c r="F3" s="12">
        <v>17.2</v>
      </c>
      <c r="G3" s="12">
        <v>5.6</v>
      </c>
      <c r="H3" s="12">
        <v>2</v>
      </c>
      <c r="I3" s="12">
        <v>13.5</v>
      </c>
      <c r="J3" s="12">
        <v>7</v>
      </c>
      <c r="K3" s="12">
        <v>1.3</v>
      </c>
      <c r="L3" s="12">
        <v>1.2</v>
      </c>
      <c r="M3" s="12">
        <v>2.1</v>
      </c>
      <c r="N3" s="12">
        <v>4.7</v>
      </c>
      <c r="O3" s="12">
        <v>9.4</v>
      </c>
      <c r="P3" s="12">
        <v>23.2</v>
      </c>
      <c r="Q3" s="12">
        <v>19.2</v>
      </c>
      <c r="R3" s="12">
        <v>13.5</v>
      </c>
      <c r="S3" s="12">
        <v>28.5</v>
      </c>
      <c r="T3" s="12">
        <v>26.3</v>
      </c>
      <c r="U3" s="12">
        <v>25.8</v>
      </c>
      <c r="V3" s="12">
        <v>13.9</v>
      </c>
      <c r="W3" s="12">
        <v>10</v>
      </c>
      <c r="X3" s="12">
        <v>26.9</v>
      </c>
      <c r="Y3" s="12">
        <v>16.5</v>
      </c>
      <c r="Z3" s="12">
        <v>10</v>
      </c>
      <c r="AA3" s="12">
        <v>6.9</v>
      </c>
      <c r="AB3" s="12">
        <v>23.5</v>
      </c>
      <c r="AC3" s="12">
        <v>9.6</v>
      </c>
      <c r="AD3" s="12">
        <v>19.899999999999999</v>
      </c>
      <c r="AE3" s="12">
        <v>22.9</v>
      </c>
      <c r="AF3" s="12">
        <v>25.8</v>
      </c>
      <c r="AG3" s="12">
        <v>29.8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16.7</v>
      </c>
      <c r="C4" s="28">
        <f t="shared" ref="C4:D4" si="1">SUM(C54:C57)</f>
        <v>5.4</v>
      </c>
      <c r="D4" s="28">
        <f t="shared" si="1"/>
        <v>11.6</v>
      </c>
      <c r="E4" s="28">
        <f t="shared" ref="E4:F4" si="2">SUM(E54:E57)</f>
        <v>79.300000000000011</v>
      </c>
      <c r="F4" s="28">
        <f t="shared" si="2"/>
        <v>30.6</v>
      </c>
      <c r="G4" s="28">
        <f t="shared" ref="G4:H4" si="3">SUM(G54:G57)</f>
        <v>13.299999999999999</v>
      </c>
      <c r="H4" s="28">
        <f t="shared" si="3"/>
        <v>8.5</v>
      </c>
      <c r="I4" s="28">
        <f t="shared" ref="I4:J4" si="4">SUM(I54:I57)</f>
        <v>25.9</v>
      </c>
      <c r="J4" s="28">
        <f t="shared" si="4"/>
        <v>25.3</v>
      </c>
      <c r="K4" s="28">
        <f t="shared" ref="K4:L4" si="5">SUM(K54:K57)</f>
        <v>5.3999999999999995</v>
      </c>
      <c r="L4" s="28">
        <f t="shared" si="5"/>
        <v>5</v>
      </c>
      <c r="M4" s="28">
        <f t="shared" ref="M4:N4" si="6">SUM(M54:M57)</f>
        <v>7</v>
      </c>
      <c r="N4" s="28">
        <f t="shared" si="6"/>
        <v>14.9</v>
      </c>
      <c r="O4" s="28">
        <f t="shared" ref="O4:P4" si="7">SUM(O54:O57)</f>
        <v>37.4</v>
      </c>
      <c r="P4" s="28">
        <f t="shared" si="7"/>
        <v>63.100000000000009</v>
      </c>
      <c r="Q4" s="28">
        <f t="shared" ref="Q4:R4" si="8">SUM(Q54:Q57)</f>
        <v>28.499999999999996</v>
      </c>
      <c r="R4" s="28">
        <f t="shared" si="8"/>
        <v>32.9</v>
      </c>
      <c r="S4" s="28">
        <f t="shared" ref="S4:T4" si="9">SUM(S54:S57)</f>
        <v>56.500000000000007</v>
      </c>
      <c r="T4" s="28">
        <f t="shared" si="9"/>
        <v>90.399999999999991</v>
      </c>
      <c r="U4" s="28">
        <f t="shared" ref="U4:V4" si="10">SUM(U54:U57)</f>
        <v>52.5</v>
      </c>
      <c r="V4" s="28">
        <f t="shared" si="10"/>
        <v>45.199999999999996</v>
      </c>
      <c r="W4" s="28">
        <f t="shared" ref="W4:X4" si="11">SUM(W54:W57)</f>
        <v>28.299999999999997</v>
      </c>
      <c r="X4" s="28">
        <f t="shared" si="11"/>
        <v>73.599999999999994</v>
      </c>
      <c r="Y4" s="28">
        <f t="shared" ref="Y4:Z4" si="12">SUM(Y54:Y57)</f>
        <v>44.3</v>
      </c>
      <c r="Z4" s="28">
        <f t="shared" si="12"/>
        <v>36.6</v>
      </c>
      <c r="AA4" s="28">
        <f t="shared" ref="AA4:AB4" si="13">SUM(AA54:AA57)</f>
        <v>21.7</v>
      </c>
      <c r="AB4" s="28">
        <f t="shared" si="13"/>
        <v>81.200000000000017</v>
      </c>
      <c r="AC4" s="28">
        <f t="shared" ref="AC4:AD4" si="14">SUM(AC54:AC57)</f>
        <v>39.1</v>
      </c>
      <c r="AD4" s="28">
        <f t="shared" si="14"/>
        <v>36.9</v>
      </c>
      <c r="AE4" s="28">
        <f t="shared" ref="AE4:AF4" si="15">SUM(AE54:AE57)</f>
        <v>56.900000000000006</v>
      </c>
      <c r="AF4" s="28">
        <f t="shared" si="15"/>
        <v>51.3</v>
      </c>
      <c r="AG4" s="28">
        <f t="shared" ref="AG4" si="16">SUM(AG54:AG57)</f>
        <v>54.4</v>
      </c>
      <c r="AI4" s="9">
        <f>SUM(C4:AG4)</f>
        <v>1163.0000000000002</v>
      </c>
      <c r="AJ4" s="14">
        <f>AVERAGE(C4:AG4)</f>
        <v>37.516129032258071</v>
      </c>
      <c r="AK4" s="15"/>
    </row>
    <row r="5" spans="1:40" x14ac:dyDescent="0.25">
      <c r="A5" s="11" t="s">
        <v>29</v>
      </c>
      <c r="B5" s="10">
        <f t="shared" ref="B5" si="17">$B53+B6</f>
        <v>448442</v>
      </c>
      <c r="C5" s="10">
        <f t="shared" ref="C5:D5" si="18">$B53+C6</f>
        <v>448448</v>
      </c>
      <c r="D5" s="10">
        <f t="shared" si="18"/>
        <v>448460</v>
      </c>
      <c r="E5" s="10">
        <f t="shared" ref="E5:F5" si="19">$B53+E6</f>
        <v>448540</v>
      </c>
      <c r="F5" s="10">
        <f t="shared" si="19"/>
        <v>448571</v>
      </c>
      <c r="G5" s="10">
        <f t="shared" ref="G5:H5" si="20">$B53+G6</f>
        <v>448584</v>
      </c>
      <c r="H5" s="10">
        <f t="shared" si="20"/>
        <v>448592</v>
      </c>
      <c r="I5" s="10">
        <f t="shared" ref="I5:J5" si="21">$B53+I6</f>
        <v>448618</v>
      </c>
      <c r="J5" s="10">
        <f t="shared" si="21"/>
        <v>448644</v>
      </c>
      <c r="K5" s="10">
        <f t="shared" ref="K5:L5" si="22">$B53+K6</f>
        <v>448649</v>
      </c>
      <c r="L5" s="10">
        <f t="shared" si="22"/>
        <v>448654</v>
      </c>
      <c r="M5" s="10">
        <f t="shared" ref="M5:N5" si="23">$B53+M6</f>
        <v>448662</v>
      </c>
      <c r="N5" s="10">
        <f t="shared" si="23"/>
        <v>448677</v>
      </c>
      <c r="O5" s="10">
        <f t="shared" ref="O5:P5" si="24">$B53+O6</f>
        <v>448714</v>
      </c>
      <c r="P5" s="10">
        <f t="shared" si="24"/>
        <v>448778</v>
      </c>
      <c r="Q5" s="10">
        <f t="shared" ref="Q5:R5" si="25">$B53+Q6</f>
        <v>448807</v>
      </c>
      <c r="R5" s="10">
        <f t="shared" si="25"/>
        <v>448840</v>
      </c>
      <c r="S5" s="10">
        <f t="shared" ref="S5:T5" si="26">$B53+S6</f>
        <v>448896</v>
      </c>
      <c r="T5" s="10">
        <f t="shared" si="26"/>
        <v>448987</v>
      </c>
      <c r="U5" s="10">
        <f t="shared" ref="U5:V5" si="27">$B53+U6</f>
        <v>449038</v>
      </c>
      <c r="V5" s="10">
        <f t="shared" si="27"/>
        <v>449085</v>
      </c>
      <c r="W5" s="10">
        <f t="shared" ref="W5:X5" si="28">$B53+W6</f>
        <v>449113</v>
      </c>
      <c r="X5" s="10">
        <f t="shared" si="28"/>
        <v>449187</v>
      </c>
      <c r="Y5" s="10">
        <f t="shared" ref="Y5:Z5" si="29">$B53+Y6</f>
        <v>449231</v>
      </c>
      <c r="Z5" s="10">
        <f t="shared" si="29"/>
        <v>449268</v>
      </c>
      <c r="AA5" s="10">
        <f t="shared" ref="AA5:AB5" si="30">$B53+AA6</f>
        <v>449290</v>
      </c>
      <c r="AB5" s="10">
        <f t="shared" si="30"/>
        <v>449371</v>
      </c>
      <c r="AC5" s="10">
        <f t="shared" ref="AC5:AD5" si="31">$B53+AC6</f>
        <v>449410</v>
      </c>
      <c r="AD5" s="10">
        <f t="shared" si="31"/>
        <v>449447</v>
      </c>
      <c r="AE5" s="10">
        <f t="shared" ref="AE5:AF5" si="32">$B53+AE6</f>
        <v>449505</v>
      </c>
      <c r="AF5" s="10">
        <f t="shared" si="32"/>
        <v>449557</v>
      </c>
      <c r="AG5" s="10">
        <f t="shared" ref="AG5" si="33">$B53+AG6</f>
        <v>449611</v>
      </c>
      <c r="AI5" s="10">
        <f>MAX(C5:AG5)-B5</f>
        <v>1169</v>
      </c>
    </row>
    <row r="6" spans="1:40" s="19" customFormat="1" x14ac:dyDescent="0.25">
      <c r="B6" s="24">
        <v>406767</v>
      </c>
      <c r="C6" s="24">
        <v>406773</v>
      </c>
      <c r="D6" s="24">
        <v>406785</v>
      </c>
      <c r="E6" s="24">
        <v>406865</v>
      </c>
      <c r="F6" s="24">
        <v>406896</v>
      </c>
      <c r="G6" s="24">
        <v>406909</v>
      </c>
      <c r="H6" s="24">
        <v>406917</v>
      </c>
      <c r="I6" s="24">
        <v>406943</v>
      </c>
      <c r="J6" s="24">
        <v>406969</v>
      </c>
      <c r="K6" s="24">
        <v>406974</v>
      </c>
      <c r="L6" s="24">
        <v>406979</v>
      </c>
      <c r="M6" s="24">
        <v>406987</v>
      </c>
      <c r="N6" s="24">
        <v>407002</v>
      </c>
      <c r="O6" s="24">
        <v>407039</v>
      </c>
      <c r="P6" s="24">
        <v>407103</v>
      </c>
      <c r="Q6" s="24">
        <v>407132</v>
      </c>
      <c r="R6" s="24">
        <v>407165</v>
      </c>
      <c r="S6" s="24">
        <v>407221</v>
      </c>
      <c r="T6" s="24">
        <v>407312</v>
      </c>
      <c r="U6" s="24">
        <v>407363</v>
      </c>
      <c r="V6" s="24">
        <v>407410</v>
      </c>
      <c r="W6" s="24">
        <v>407438</v>
      </c>
      <c r="X6" s="24">
        <v>407512</v>
      </c>
      <c r="Y6" s="24">
        <v>407556</v>
      </c>
      <c r="Z6" s="24">
        <v>407593</v>
      </c>
      <c r="AA6" s="24">
        <v>407615</v>
      </c>
      <c r="AB6" s="24">
        <v>407696</v>
      </c>
      <c r="AC6" s="24">
        <v>407735</v>
      </c>
      <c r="AD6" s="24">
        <v>407772</v>
      </c>
      <c r="AE6" s="24">
        <v>407830</v>
      </c>
      <c r="AF6" s="24">
        <v>407882</v>
      </c>
      <c r="AG6" s="24">
        <v>407936</v>
      </c>
      <c r="AI6" s="10"/>
      <c r="AJ6" s="20"/>
    </row>
    <row r="7" spans="1:40" x14ac:dyDescent="0.25">
      <c r="A7" s="11" t="s">
        <v>27</v>
      </c>
      <c r="B7" s="10">
        <v>384027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385067</v>
      </c>
      <c r="AI7" s="10">
        <f>MAX(C7:AG7)-B7</f>
        <v>1040</v>
      </c>
      <c r="AJ7" s="16"/>
    </row>
    <row r="8" spans="1:40" x14ac:dyDescent="0.25">
      <c r="A8" s="18" t="s">
        <v>37</v>
      </c>
      <c r="B8" s="10">
        <v>64415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64544</v>
      </c>
      <c r="AI8" s="10">
        <f>MAX(C8:AG8)-B8</f>
        <v>129</v>
      </c>
    </row>
    <row r="9" spans="1:40" x14ac:dyDescent="0.25">
      <c r="AI9" s="10">
        <f>SUM(AI7:AI8)</f>
        <v>1169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4.8</v>
      </c>
      <c r="C54" s="12">
        <v>1.6</v>
      </c>
      <c r="D54" s="12">
        <v>3.4</v>
      </c>
      <c r="E54" s="12">
        <v>25.4</v>
      </c>
      <c r="F54" s="12">
        <v>9</v>
      </c>
      <c r="G54" s="12">
        <v>4</v>
      </c>
      <c r="H54" s="12">
        <v>2.4</v>
      </c>
      <c r="I54" s="12">
        <v>8.1999999999999993</v>
      </c>
      <c r="J54" s="12">
        <v>7.5</v>
      </c>
      <c r="K54" s="12">
        <v>1.7</v>
      </c>
      <c r="L54" s="12">
        <v>1.6</v>
      </c>
      <c r="M54" s="12">
        <v>2.7</v>
      </c>
      <c r="N54" s="12">
        <v>5.3</v>
      </c>
      <c r="O54" s="12">
        <v>11.9</v>
      </c>
      <c r="P54" s="12">
        <v>19.3</v>
      </c>
      <c r="Q54" s="12">
        <v>8.3000000000000007</v>
      </c>
      <c r="R54" s="12">
        <v>9.5</v>
      </c>
      <c r="S54" s="12">
        <v>17.3</v>
      </c>
      <c r="T54" s="12">
        <v>28.8</v>
      </c>
      <c r="U54" s="12">
        <v>15.6</v>
      </c>
      <c r="V54" s="12">
        <v>13.4</v>
      </c>
      <c r="W54" s="12">
        <v>8.3000000000000007</v>
      </c>
      <c r="X54" s="12">
        <v>22.5</v>
      </c>
      <c r="Y54" s="12">
        <v>13.2</v>
      </c>
      <c r="Z54" s="12">
        <v>10.8</v>
      </c>
      <c r="AA54" s="12">
        <v>6.3</v>
      </c>
      <c r="AB54" s="12">
        <v>25.1</v>
      </c>
      <c r="AC54" s="12">
        <v>11.4</v>
      </c>
      <c r="AD54" s="12">
        <v>11.2</v>
      </c>
      <c r="AE54" s="12">
        <v>17.8</v>
      </c>
      <c r="AF54" s="12">
        <v>16.2</v>
      </c>
      <c r="AG54" s="12">
        <v>16.100000000000001</v>
      </c>
      <c r="AH54" s="12"/>
      <c r="AI54" s="10">
        <v>90516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4.7</v>
      </c>
      <c r="C55" s="12">
        <v>1.5</v>
      </c>
      <c r="D55" s="12">
        <v>2.6</v>
      </c>
      <c r="E55" s="12">
        <v>22.8</v>
      </c>
      <c r="F55" s="12">
        <v>8.8000000000000007</v>
      </c>
      <c r="G55" s="12">
        <v>3.7</v>
      </c>
      <c r="H55" s="12">
        <v>2.5</v>
      </c>
      <c r="I55" s="12">
        <v>6.4</v>
      </c>
      <c r="J55" s="12">
        <v>7.5</v>
      </c>
      <c r="K55" s="12">
        <v>1.5</v>
      </c>
      <c r="L55" s="12">
        <v>1.4</v>
      </c>
      <c r="M55" s="12">
        <v>1.7</v>
      </c>
      <c r="N55" s="12">
        <v>3</v>
      </c>
      <c r="O55" s="12">
        <v>11.6</v>
      </c>
      <c r="P55" s="12">
        <v>19.100000000000001</v>
      </c>
      <c r="Q55" s="12">
        <v>8.1</v>
      </c>
      <c r="R55" s="12">
        <v>9.3000000000000007</v>
      </c>
      <c r="S55" s="12">
        <v>17.399999999999999</v>
      </c>
      <c r="T55" s="12">
        <v>29.3</v>
      </c>
      <c r="U55" s="12">
        <v>15.5</v>
      </c>
      <c r="V55" s="12">
        <v>13.1</v>
      </c>
      <c r="W55" s="12">
        <v>8.1</v>
      </c>
      <c r="X55" s="12">
        <v>22.4</v>
      </c>
      <c r="Y55" s="12">
        <v>13</v>
      </c>
      <c r="Z55" s="12">
        <v>10.5</v>
      </c>
      <c r="AA55" s="12">
        <v>6.1</v>
      </c>
      <c r="AB55" s="12">
        <v>25.3</v>
      </c>
      <c r="AC55" s="12">
        <v>11.1</v>
      </c>
      <c r="AD55" s="12">
        <v>11.1</v>
      </c>
      <c r="AE55" s="12">
        <v>17.600000000000001</v>
      </c>
      <c r="AF55" s="12">
        <v>15.7</v>
      </c>
      <c r="AG55" s="12">
        <v>15.8</v>
      </c>
      <c r="AH55" s="12"/>
      <c r="AI55" s="10">
        <v>130028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4.5999999999999996</v>
      </c>
      <c r="C56" s="12">
        <v>1.6</v>
      </c>
      <c r="D56" s="12">
        <v>3.9</v>
      </c>
      <c r="E56" s="12">
        <v>25.1</v>
      </c>
      <c r="F56" s="12">
        <v>8.4</v>
      </c>
      <c r="G56" s="12">
        <v>3.9</v>
      </c>
      <c r="H56" s="12">
        <v>2.6</v>
      </c>
      <c r="I56" s="12">
        <v>9.4</v>
      </c>
      <c r="J56" s="12">
        <v>8.5</v>
      </c>
      <c r="K56" s="12">
        <v>1.9</v>
      </c>
      <c r="L56" s="12">
        <v>1.7</v>
      </c>
      <c r="M56" s="12">
        <v>2.2999999999999998</v>
      </c>
      <c r="N56" s="12">
        <v>5.9</v>
      </c>
      <c r="O56" s="12">
        <v>11.4</v>
      </c>
      <c r="P56" s="12">
        <v>18.100000000000001</v>
      </c>
      <c r="Q56" s="12">
        <v>7.9</v>
      </c>
      <c r="R56" s="12">
        <v>9</v>
      </c>
      <c r="S56" s="12">
        <v>15.1</v>
      </c>
      <c r="T56" s="12">
        <v>25.5</v>
      </c>
      <c r="U56" s="12">
        <v>15</v>
      </c>
      <c r="V56" s="12">
        <v>12.3</v>
      </c>
      <c r="W56" s="12">
        <v>7.8</v>
      </c>
      <c r="X56" s="12">
        <v>20.399999999999999</v>
      </c>
      <c r="Y56" s="12">
        <v>12.2</v>
      </c>
      <c r="Z56" s="12">
        <v>10.1</v>
      </c>
      <c r="AA56" s="12">
        <v>6</v>
      </c>
      <c r="AB56" s="12">
        <v>22.9</v>
      </c>
      <c r="AC56" s="12">
        <v>10.9</v>
      </c>
      <c r="AD56" s="12">
        <v>9.6999999999999993</v>
      </c>
      <c r="AE56" s="12">
        <v>16.100000000000001</v>
      </c>
      <c r="AF56" s="12">
        <v>15.5</v>
      </c>
      <c r="AG56" s="12">
        <v>15.1</v>
      </c>
      <c r="AH56" s="12"/>
      <c r="AI56" s="10">
        <v>122848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2.6</v>
      </c>
      <c r="C57" s="12">
        <v>0.7</v>
      </c>
      <c r="D57" s="12">
        <v>1.7</v>
      </c>
      <c r="E57" s="12">
        <v>6</v>
      </c>
      <c r="F57" s="12">
        <v>4.4000000000000004</v>
      </c>
      <c r="G57" s="12">
        <v>1.7</v>
      </c>
      <c r="H57" s="12">
        <v>1</v>
      </c>
      <c r="I57" s="12">
        <v>1.9</v>
      </c>
      <c r="J57" s="12">
        <v>1.8</v>
      </c>
      <c r="K57" s="12">
        <v>0.3</v>
      </c>
      <c r="L57" s="12">
        <v>0.3</v>
      </c>
      <c r="M57" s="12">
        <v>0.3</v>
      </c>
      <c r="N57" s="12">
        <v>0.7</v>
      </c>
      <c r="O57" s="12">
        <v>2.5</v>
      </c>
      <c r="P57" s="12">
        <v>6.6</v>
      </c>
      <c r="Q57" s="12">
        <v>4.2</v>
      </c>
      <c r="R57" s="12">
        <v>5.0999999999999996</v>
      </c>
      <c r="S57" s="12">
        <v>6.7</v>
      </c>
      <c r="T57" s="12">
        <v>6.8</v>
      </c>
      <c r="U57" s="12">
        <v>6.4</v>
      </c>
      <c r="V57" s="12">
        <v>6.4</v>
      </c>
      <c r="W57" s="12">
        <v>4.0999999999999996</v>
      </c>
      <c r="X57" s="12">
        <v>8.3000000000000007</v>
      </c>
      <c r="Y57" s="12">
        <v>5.9</v>
      </c>
      <c r="Z57" s="12">
        <v>5.2</v>
      </c>
      <c r="AA57" s="12">
        <v>3.3</v>
      </c>
      <c r="AB57" s="12">
        <v>7.9</v>
      </c>
      <c r="AC57" s="12">
        <v>5.7</v>
      </c>
      <c r="AD57" s="12">
        <v>4.9000000000000004</v>
      </c>
      <c r="AE57" s="12">
        <v>5.4</v>
      </c>
      <c r="AF57" s="12">
        <v>3.9</v>
      </c>
      <c r="AG57" s="12">
        <v>7.4</v>
      </c>
      <c r="AH57" s="12"/>
      <c r="AI57" s="10">
        <v>64544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1421" priority="181" stopIfTrue="1" operator="greaterThan">
      <formula>300</formula>
    </cfRule>
    <cfRule type="cellIs" dxfId="1420" priority="182" stopIfTrue="1" operator="between">
      <formula>150</formula>
      <formula>250</formula>
    </cfRule>
    <cfRule type="cellIs" dxfId="1419" priority="183" stopIfTrue="1" operator="between">
      <formula>250</formula>
      <formula>300</formula>
    </cfRule>
  </conditionalFormatting>
  <conditionalFormatting sqref="B4">
    <cfRule type="cellIs" dxfId="1418" priority="91" stopIfTrue="1" operator="greaterThan">
      <formula>300</formula>
    </cfRule>
    <cfRule type="cellIs" dxfId="1417" priority="92" stopIfTrue="1" operator="between">
      <formula>150</formula>
      <formula>250</formula>
    </cfRule>
    <cfRule type="cellIs" dxfId="1416" priority="93" stopIfTrue="1" operator="between">
      <formula>250</formula>
      <formula>300</formula>
    </cfRule>
  </conditionalFormatting>
  <conditionalFormatting sqref="D4">
    <cfRule type="cellIs" dxfId="1415" priority="88" stopIfTrue="1" operator="greaterThan">
      <formula>300</formula>
    </cfRule>
    <cfRule type="cellIs" dxfId="1414" priority="89" stopIfTrue="1" operator="between">
      <formula>150</formula>
      <formula>250</formula>
    </cfRule>
    <cfRule type="cellIs" dxfId="1413" priority="90" stopIfTrue="1" operator="between">
      <formula>250</formula>
      <formula>300</formula>
    </cfRule>
  </conditionalFormatting>
  <conditionalFormatting sqref="E4">
    <cfRule type="cellIs" dxfId="1412" priority="85" stopIfTrue="1" operator="greaterThan">
      <formula>300</formula>
    </cfRule>
    <cfRule type="cellIs" dxfId="1411" priority="86" stopIfTrue="1" operator="between">
      <formula>150</formula>
      <formula>250</formula>
    </cfRule>
    <cfRule type="cellIs" dxfId="1410" priority="87" stopIfTrue="1" operator="between">
      <formula>250</formula>
      <formula>300</formula>
    </cfRule>
  </conditionalFormatting>
  <conditionalFormatting sqref="F4">
    <cfRule type="cellIs" dxfId="1409" priority="82" stopIfTrue="1" operator="greaterThan">
      <formula>300</formula>
    </cfRule>
    <cfRule type="cellIs" dxfId="1408" priority="83" stopIfTrue="1" operator="between">
      <formula>150</formula>
      <formula>250</formula>
    </cfRule>
    <cfRule type="cellIs" dxfId="1407" priority="84" stopIfTrue="1" operator="between">
      <formula>250</formula>
      <formula>300</formula>
    </cfRule>
  </conditionalFormatting>
  <conditionalFormatting sqref="G4">
    <cfRule type="cellIs" dxfId="1406" priority="79" stopIfTrue="1" operator="greaterThan">
      <formula>300</formula>
    </cfRule>
    <cfRule type="cellIs" dxfId="1405" priority="80" stopIfTrue="1" operator="between">
      <formula>150</formula>
      <formula>250</formula>
    </cfRule>
    <cfRule type="cellIs" dxfId="1404" priority="81" stopIfTrue="1" operator="between">
      <formula>250</formula>
      <formula>300</formula>
    </cfRule>
  </conditionalFormatting>
  <conditionalFormatting sqref="H4">
    <cfRule type="cellIs" dxfId="1403" priority="76" stopIfTrue="1" operator="greaterThan">
      <formula>300</formula>
    </cfRule>
    <cfRule type="cellIs" dxfId="1402" priority="77" stopIfTrue="1" operator="between">
      <formula>150</formula>
      <formula>250</formula>
    </cfRule>
    <cfRule type="cellIs" dxfId="1401" priority="78" stopIfTrue="1" operator="between">
      <formula>250</formula>
      <formula>300</formula>
    </cfRule>
  </conditionalFormatting>
  <conditionalFormatting sqref="I4">
    <cfRule type="cellIs" dxfId="1400" priority="73" stopIfTrue="1" operator="greaterThan">
      <formula>300</formula>
    </cfRule>
    <cfRule type="cellIs" dxfId="1399" priority="74" stopIfTrue="1" operator="between">
      <formula>150</formula>
      <formula>250</formula>
    </cfRule>
    <cfRule type="cellIs" dxfId="1398" priority="75" stopIfTrue="1" operator="between">
      <formula>250</formula>
      <formula>300</formula>
    </cfRule>
  </conditionalFormatting>
  <conditionalFormatting sqref="J4">
    <cfRule type="cellIs" dxfId="1397" priority="70" stopIfTrue="1" operator="greaterThan">
      <formula>300</formula>
    </cfRule>
    <cfRule type="cellIs" dxfId="1396" priority="71" stopIfTrue="1" operator="between">
      <formula>150</formula>
      <formula>250</formula>
    </cfRule>
    <cfRule type="cellIs" dxfId="1395" priority="72" stopIfTrue="1" operator="between">
      <formula>250</formula>
      <formula>300</formula>
    </cfRule>
  </conditionalFormatting>
  <conditionalFormatting sqref="K4">
    <cfRule type="cellIs" dxfId="1394" priority="67" stopIfTrue="1" operator="greaterThan">
      <formula>300</formula>
    </cfRule>
    <cfRule type="cellIs" dxfId="1393" priority="68" stopIfTrue="1" operator="between">
      <formula>150</formula>
      <formula>250</formula>
    </cfRule>
    <cfRule type="cellIs" dxfId="1392" priority="69" stopIfTrue="1" operator="between">
      <formula>250</formula>
      <formula>300</formula>
    </cfRule>
  </conditionalFormatting>
  <conditionalFormatting sqref="L4">
    <cfRule type="cellIs" dxfId="1391" priority="64" stopIfTrue="1" operator="greaterThan">
      <formula>300</formula>
    </cfRule>
    <cfRule type="cellIs" dxfId="1390" priority="65" stopIfTrue="1" operator="between">
      <formula>150</formula>
      <formula>250</formula>
    </cfRule>
    <cfRule type="cellIs" dxfId="1389" priority="66" stopIfTrue="1" operator="between">
      <formula>250</formula>
      <formula>300</formula>
    </cfRule>
  </conditionalFormatting>
  <conditionalFormatting sqref="M4">
    <cfRule type="cellIs" dxfId="1388" priority="61" stopIfTrue="1" operator="greaterThan">
      <formula>300</formula>
    </cfRule>
    <cfRule type="cellIs" dxfId="1387" priority="62" stopIfTrue="1" operator="between">
      <formula>150</formula>
      <formula>250</formula>
    </cfRule>
    <cfRule type="cellIs" dxfId="1386" priority="63" stopIfTrue="1" operator="between">
      <formula>250</formula>
      <formula>300</formula>
    </cfRule>
  </conditionalFormatting>
  <conditionalFormatting sqref="N4">
    <cfRule type="cellIs" dxfId="1385" priority="58" stopIfTrue="1" operator="greaterThan">
      <formula>300</formula>
    </cfRule>
    <cfRule type="cellIs" dxfId="1384" priority="59" stopIfTrue="1" operator="between">
      <formula>150</formula>
      <formula>250</formula>
    </cfRule>
    <cfRule type="cellIs" dxfId="1383" priority="60" stopIfTrue="1" operator="between">
      <formula>250</formula>
      <formula>300</formula>
    </cfRule>
  </conditionalFormatting>
  <conditionalFormatting sqref="O4">
    <cfRule type="cellIs" dxfId="1382" priority="55" stopIfTrue="1" operator="greaterThan">
      <formula>300</formula>
    </cfRule>
    <cfRule type="cellIs" dxfId="1381" priority="56" stopIfTrue="1" operator="between">
      <formula>150</formula>
      <formula>250</formula>
    </cfRule>
    <cfRule type="cellIs" dxfId="1380" priority="57" stopIfTrue="1" operator="between">
      <formula>250</formula>
      <formula>300</formula>
    </cfRule>
  </conditionalFormatting>
  <conditionalFormatting sqref="P4">
    <cfRule type="cellIs" dxfId="1379" priority="52" stopIfTrue="1" operator="greaterThan">
      <formula>300</formula>
    </cfRule>
    <cfRule type="cellIs" dxfId="1378" priority="53" stopIfTrue="1" operator="between">
      <formula>150</formula>
      <formula>250</formula>
    </cfRule>
    <cfRule type="cellIs" dxfId="1377" priority="54" stopIfTrue="1" operator="between">
      <formula>250</formula>
      <formula>300</formula>
    </cfRule>
  </conditionalFormatting>
  <conditionalFormatting sqref="Q4">
    <cfRule type="cellIs" dxfId="1376" priority="49" stopIfTrue="1" operator="greaterThan">
      <formula>300</formula>
    </cfRule>
    <cfRule type="cellIs" dxfId="1375" priority="50" stopIfTrue="1" operator="between">
      <formula>150</formula>
      <formula>250</formula>
    </cfRule>
    <cfRule type="cellIs" dxfId="1374" priority="51" stopIfTrue="1" operator="between">
      <formula>250</formula>
      <formula>300</formula>
    </cfRule>
  </conditionalFormatting>
  <conditionalFormatting sqref="R4">
    <cfRule type="cellIs" dxfId="1373" priority="46" stopIfTrue="1" operator="greaterThan">
      <formula>300</formula>
    </cfRule>
    <cfRule type="cellIs" dxfId="1372" priority="47" stopIfTrue="1" operator="between">
      <formula>150</formula>
      <formula>250</formula>
    </cfRule>
    <cfRule type="cellIs" dxfId="1371" priority="48" stopIfTrue="1" operator="between">
      <formula>250</formula>
      <formula>300</formula>
    </cfRule>
  </conditionalFormatting>
  <conditionalFormatting sqref="S4">
    <cfRule type="cellIs" dxfId="1370" priority="43" stopIfTrue="1" operator="greaterThan">
      <formula>300</formula>
    </cfRule>
    <cfRule type="cellIs" dxfId="1369" priority="44" stopIfTrue="1" operator="between">
      <formula>150</formula>
      <formula>250</formula>
    </cfRule>
    <cfRule type="cellIs" dxfId="1368" priority="45" stopIfTrue="1" operator="between">
      <formula>250</formula>
      <formula>300</formula>
    </cfRule>
  </conditionalFormatting>
  <conditionalFormatting sqref="T4">
    <cfRule type="cellIs" dxfId="1367" priority="40" stopIfTrue="1" operator="greaterThan">
      <formula>300</formula>
    </cfRule>
    <cfRule type="cellIs" dxfId="1366" priority="41" stopIfTrue="1" operator="between">
      <formula>150</formula>
      <formula>250</formula>
    </cfRule>
    <cfRule type="cellIs" dxfId="1365" priority="42" stopIfTrue="1" operator="between">
      <formula>250</formula>
      <formula>300</formula>
    </cfRule>
  </conditionalFormatting>
  <conditionalFormatting sqref="U4">
    <cfRule type="cellIs" dxfId="1364" priority="37" stopIfTrue="1" operator="greaterThan">
      <formula>300</formula>
    </cfRule>
    <cfRule type="cellIs" dxfId="1363" priority="38" stopIfTrue="1" operator="between">
      <formula>150</formula>
      <formula>250</formula>
    </cfRule>
    <cfRule type="cellIs" dxfId="1362" priority="39" stopIfTrue="1" operator="between">
      <formula>250</formula>
      <formula>300</formula>
    </cfRule>
  </conditionalFormatting>
  <conditionalFormatting sqref="V4">
    <cfRule type="cellIs" dxfId="1361" priority="34" stopIfTrue="1" operator="greaterThan">
      <formula>300</formula>
    </cfRule>
    <cfRule type="cellIs" dxfId="1360" priority="35" stopIfTrue="1" operator="between">
      <formula>150</formula>
      <formula>250</formula>
    </cfRule>
    <cfRule type="cellIs" dxfId="1359" priority="36" stopIfTrue="1" operator="between">
      <formula>250</formula>
      <formula>300</formula>
    </cfRule>
  </conditionalFormatting>
  <conditionalFormatting sqref="W4">
    <cfRule type="cellIs" dxfId="1358" priority="31" stopIfTrue="1" operator="greaterThan">
      <formula>300</formula>
    </cfRule>
    <cfRule type="cellIs" dxfId="1357" priority="32" stopIfTrue="1" operator="between">
      <formula>150</formula>
      <formula>250</formula>
    </cfRule>
    <cfRule type="cellIs" dxfId="1356" priority="33" stopIfTrue="1" operator="between">
      <formula>250</formula>
      <formula>300</formula>
    </cfRule>
  </conditionalFormatting>
  <conditionalFormatting sqref="X4">
    <cfRule type="cellIs" dxfId="1355" priority="28" stopIfTrue="1" operator="greaterThan">
      <formula>300</formula>
    </cfRule>
    <cfRule type="cellIs" dxfId="1354" priority="29" stopIfTrue="1" operator="between">
      <formula>150</formula>
      <formula>250</formula>
    </cfRule>
    <cfRule type="cellIs" dxfId="1353" priority="30" stopIfTrue="1" operator="between">
      <formula>250</formula>
      <formula>300</formula>
    </cfRule>
  </conditionalFormatting>
  <conditionalFormatting sqref="Y4">
    <cfRule type="cellIs" dxfId="1352" priority="25" stopIfTrue="1" operator="greaterThan">
      <formula>300</formula>
    </cfRule>
    <cfRule type="cellIs" dxfId="1351" priority="26" stopIfTrue="1" operator="between">
      <formula>150</formula>
      <formula>250</formula>
    </cfRule>
    <cfRule type="cellIs" dxfId="1350" priority="27" stopIfTrue="1" operator="between">
      <formula>250</formula>
      <formula>300</formula>
    </cfRule>
  </conditionalFormatting>
  <conditionalFormatting sqref="Z4">
    <cfRule type="cellIs" dxfId="1349" priority="22" stopIfTrue="1" operator="greaterThan">
      <formula>300</formula>
    </cfRule>
    <cfRule type="cellIs" dxfId="1348" priority="23" stopIfTrue="1" operator="between">
      <formula>150</formula>
      <formula>250</formula>
    </cfRule>
    <cfRule type="cellIs" dxfId="1347" priority="24" stopIfTrue="1" operator="between">
      <formula>250</formula>
      <formula>300</formula>
    </cfRule>
  </conditionalFormatting>
  <conditionalFormatting sqref="AA4">
    <cfRule type="cellIs" dxfId="1346" priority="19" stopIfTrue="1" operator="greaterThan">
      <formula>300</formula>
    </cfRule>
    <cfRule type="cellIs" dxfId="1345" priority="20" stopIfTrue="1" operator="between">
      <formula>150</formula>
      <formula>250</formula>
    </cfRule>
    <cfRule type="cellIs" dxfId="1344" priority="21" stopIfTrue="1" operator="between">
      <formula>250</formula>
      <formula>300</formula>
    </cfRule>
  </conditionalFormatting>
  <conditionalFormatting sqref="AB4">
    <cfRule type="cellIs" dxfId="1343" priority="16" stopIfTrue="1" operator="greaterThan">
      <formula>300</formula>
    </cfRule>
    <cfRule type="cellIs" dxfId="1342" priority="17" stopIfTrue="1" operator="between">
      <formula>150</formula>
      <formula>250</formula>
    </cfRule>
    <cfRule type="cellIs" dxfId="1341" priority="18" stopIfTrue="1" operator="between">
      <formula>250</formula>
      <formula>300</formula>
    </cfRule>
  </conditionalFormatting>
  <conditionalFormatting sqref="AC4">
    <cfRule type="cellIs" dxfId="1340" priority="13" stopIfTrue="1" operator="greaterThan">
      <formula>300</formula>
    </cfRule>
    <cfRule type="cellIs" dxfId="1339" priority="14" stopIfTrue="1" operator="between">
      <formula>150</formula>
      <formula>250</formula>
    </cfRule>
    <cfRule type="cellIs" dxfId="1338" priority="15" stopIfTrue="1" operator="between">
      <formula>250</formula>
      <formula>300</formula>
    </cfRule>
  </conditionalFormatting>
  <conditionalFormatting sqref="AD4">
    <cfRule type="cellIs" dxfId="1337" priority="10" stopIfTrue="1" operator="greaterThan">
      <formula>300</formula>
    </cfRule>
    <cfRule type="cellIs" dxfId="1336" priority="11" stopIfTrue="1" operator="between">
      <formula>150</formula>
      <formula>250</formula>
    </cfRule>
    <cfRule type="cellIs" dxfId="1335" priority="12" stopIfTrue="1" operator="between">
      <formula>250</formula>
      <formula>300</formula>
    </cfRule>
  </conditionalFormatting>
  <conditionalFormatting sqref="AE4">
    <cfRule type="cellIs" dxfId="1334" priority="7" stopIfTrue="1" operator="greaterThan">
      <formula>300</formula>
    </cfRule>
    <cfRule type="cellIs" dxfId="1333" priority="8" stopIfTrue="1" operator="between">
      <formula>150</formula>
      <formula>250</formula>
    </cfRule>
    <cfRule type="cellIs" dxfId="1332" priority="9" stopIfTrue="1" operator="between">
      <formula>250</formula>
      <formula>300</formula>
    </cfRule>
  </conditionalFormatting>
  <conditionalFormatting sqref="AF4">
    <cfRule type="cellIs" dxfId="1331" priority="4" stopIfTrue="1" operator="greaterThan">
      <formula>300</formula>
    </cfRule>
    <cfRule type="cellIs" dxfId="1330" priority="5" stopIfTrue="1" operator="between">
      <formula>150</formula>
      <formula>250</formula>
    </cfRule>
    <cfRule type="cellIs" dxfId="1329" priority="6" stopIfTrue="1" operator="between">
      <formula>250</formula>
      <formula>300</formula>
    </cfRule>
  </conditionalFormatting>
  <conditionalFormatting sqref="AG4">
    <cfRule type="cellIs" dxfId="1328" priority="1" stopIfTrue="1" operator="greaterThan">
      <formula>300</formula>
    </cfRule>
    <cfRule type="cellIs" dxfId="1327" priority="2" stopIfTrue="1" operator="between">
      <formula>150</formula>
      <formula>250</formula>
    </cfRule>
    <cfRule type="cellIs" dxfId="132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'Dez14'!AG3</f>
        <v>0</v>
      </c>
      <c r="C3" s="12">
        <v>0.45600000000000002</v>
      </c>
      <c r="D3" s="12"/>
      <c r="E3" s="12">
        <v>1.0189999999999999</v>
      </c>
      <c r="F3" s="12">
        <v>25.253</v>
      </c>
      <c r="G3" s="12">
        <v>21.510999999999999</v>
      </c>
      <c r="H3" s="12">
        <v>23.244</v>
      </c>
      <c r="I3" s="12">
        <v>25.998999999999999</v>
      </c>
      <c r="J3" s="12">
        <v>26.972999999999999</v>
      </c>
      <c r="K3" s="12">
        <v>9.6940000000000008</v>
      </c>
      <c r="L3" s="12">
        <v>28.677</v>
      </c>
      <c r="M3" s="12">
        <v>28.623000000000001</v>
      </c>
      <c r="N3" s="12">
        <v>9.4580000000000002</v>
      </c>
      <c r="O3" s="12">
        <v>23.867999999999999</v>
      </c>
      <c r="P3" s="12">
        <v>32.557000000000002</v>
      </c>
      <c r="Q3" s="12">
        <v>28.843</v>
      </c>
      <c r="R3" s="12">
        <v>10.137</v>
      </c>
      <c r="S3" s="12">
        <v>4.4569999999999999</v>
      </c>
      <c r="T3" s="12">
        <v>32.045999999999999</v>
      </c>
      <c r="U3" s="12">
        <v>15.377000000000001</v>
      </c>
      <c r="V3" s="12">
        <v>2.556</v>
      </c>
      <c r="W3" s="12">
        <v>7.6689999999999996</v>
      </c>
      <c r="X3" s="12">
        <v>5.024</v>
      </c>
      <c r="Y3" s="12">
        <v>3.9260000000000002</v>
      </c>
      <c r="Z3" s="12">
        <v>26.026</v>
      </c>
      <c r="AA3" s="12">
        <v>4.7309999999999999</v>
      </c>
      <c r="AB3" s="12">
        <v>1.86</v>
      </c>
      <c r="AC3" s="12">
        <v>1.0389999999999999</v>
      </c>
      <c r="AD3" s="12">
        <v>12.404</v>
      </c>
      <c r="AE3" s="12">
        <v>6.6079999999999997</v>
      </c>
      <c r="AF3" s="12">
        <v>14.371</v>
      </c>
      <c r="AG3" s="12">
        <v>15.599</v>
      </c>
      <c r="AH3" s="12"/>
      <c r="AI3" s="12"/>
    </row>
    <row r="4" spans="1:40" s="6" customFormat="1" x14ac:dyDescent="0.25">
      <c r="A4" s="13" t="s">
        <v>4</v>
      </c>
      <c r="B4" s="12">
        <f>'Dez14'!AG4</f>
        <v>0.9</v>
      </c>
      <c r="C4" s="6">
        <f>SUM(C54:C57)</f>
        <v>2.5</v>
      </c>
      <c r="D4" s="9">
        <f>D5-C5</f>
        <v>1</v>
      </c>
      <c r="E4" s="6">
        <f t="shared" ref="E4:J4" si="0">SUM(E54:E57)</f>
        <v>4.0999999999999996</v>
      </c>
      <c r="F4" s="6">
        <f t="shared" si="0"/>
        <v>73.899999999999991</v>
      </c>
      <c r="G4" s="6">
        <f t="shared" si="0"/>
        <v>102.80000000000001</v>
      </c>
      <c r="H4" s="6">
        <f t="shared" si="0"/>
        <v>97.499999999999986</v>
      </c>
      <c r="I4" s="6">
        <f t="shared" si="0"/>
        <v>104.6</v>
      </c>
      <c r="J4" s="6">
        <f t="shared" si="0"/>
        <v>84</v>
      </c>
      <c r="K4" s="6">
        <f t="shared" ref="K4:P4" si="1">SUM(K54:K57)</f>
        <v>25.3</v>
      </c>
      <c r="L4" s="6">
        <f t="shared" si="1"/>
        <v>100.30000000000001</v>
      </c>
      <c r="M4" s="6">
        <f t="shared" si="1"/>
        <v>57</v>
      </c>
      <c r="N4" s="6">
        <f t="shared" si="1"/>
        <v>44.599999999999994</v>
      </c>
      <c r="O4" s="6">
        <f t="shared" si="1"/>
        <v>108.10000000000001</v>
      </c>
      <c r="P4" s="6">
        <f t="shared" si="1"/>
        <v>47.699999999999996</v>
      </c>
      <c r="Q4" s="6">
        <f t="shared" ref="Q4:V4" si="2">SUM(Q54:Q57)</f>
        <v>85.2</v>
      </c>
      <c r="R4" s="6">
        <f t="shared" si="2"/>
        <v>35.400000000000006</v>
      </c>
      <c r="S4" s="6">
        <f t="shared" si="2"/>
        <v>17.5</v>
      </c>
      <c r="T4" s="6">
        <f t="shared" si="2"/>
        <v>96</v>
      </c>
      <c r="U4" s="6">
        <f t="shared" si="2"/>
        <v>46.2</v>
      </c>
      <c r="V4" s="6">
        <f t="shared" si="2"/>
        <v>9.1</v>
      </c>
      <c r="W4" s="6">
        <f t="shared" ref="W4:AB4" si="3">SUM(W54:W57)</f>
        <v>25.1</v>
      </c>
      <c r="X4" s="6">
        <f t="shared" si="3"/>
        <v>20.100000000000001</v>
      </c>
      <c r="Y4" s="6">
        <f t="shared" si="3"/>
        <v>15.6</v>
      </c>
      <c r="Z4" s="6">
        <f t="shared" si="3"/>
        <v>45.8</v>
      </c>
      <c r="AA4" s="6">
        <f t="shared" si="3"/>
        <v>9.8000000000000007</v>
      </c>
      <c r="AB4" s="6">
        <f t="shared" si="3"/>
        <v>9.1999999999999993</v>
      </c>
      <c r="AC4" s="6">
        <f>SUM(AC54:AC57)</f>
        <v>3.6999999999999997</v>
      </c>
      <c r="AD4" s="6">
        <f>SUM(AD54:AD57)</f>
        <v>29.5</v>
      </c>
      <c r="AE4" s="6">
        <f>SUM(AE54:AE57)</f>
        <v>27.1</v>
      </c>
      <c r="AF4" s="6">
        <f>SUM(AF54:AF57)</f>
        <v>20.299999999999997</v>
      </c>
      <c r="AG4" s="6">
        <f>SUM(AG54:AG57)</f>
        <v>29.300000000000004</v>
      </c>
      <c r="AI4" s="9">
        <f>SUM(C4:AG4)</f>
        <v>1378.2999999999995</v>
      </c>
      <c r="AJ4" s="14">
        <f>AVERAGE(C4:AG4)</f>
        <v>44.461290322580631</v>
      </c>
      <c r="AK4" s="15"/>
    </row>
    <row r="5" spans="1:40" x14ac:dyDescent="0.25">
      <c r="A5" s="11" t="s">
        <v>29</v>
      </c>
      <c r="B5" s="10">
        <f>'Dez14'!AG5</f>
        <v>81420</v>
      </c>
      <c r="C5" s="10">
        <v>81422</v>
      </c>
      <c r="D5" s="10">
        <v>81423</v>
      </c>
      <c r="E5" s="10">
        <v>81427</v>
      </c>
      <c r="F5" s="10">
        <v>81500</v>
      </c>
      <c r="G5" s="10">
        <v>81605</v>
      </c>
      <c r="H5" s="10">
        <v>81701</v>
      </c>
      <c r="I5" s="10">
        <v>81806</v>
      </c>
      <c r="J5" s="10">
        <v>81891</v>
      </c>
      <c r="K5" s="10">
        <v>81916</v>
      </c>
      <c r="L5" s="10">
        <v>82017</v>
      </c>
      <c r="M5" s="10">
        <v>82073</v>
      </c>
      <c r="N5" s="10">
        <v>82119</v>
      </c>
      <c r="O5" s="10">
        <v>82227</v>
      </c>
      <c r="P5" s="10">
        <v>82274</v>
      </c>
      <c r="Q5" s="10">
        <v>82360</v>
      </c>
      <c r="R5" s="10">
        <v>82395</v>
      </c>
      <c r="S5" s="10">
        <v>82413</v>
      </c>
      <c r="T5" s="10">
        <v>82510</v>
      </c>
      <c r="U5" s="10">
        <v>82556</v>
      </c>
      <c r="V5" s="10">
        <v>82566</v>
      </c>
      <c r="W5" s="10">
        <v>82591</v>
      </c>
      <c r="X5" s="10">
        <v>82610</v>
      </c>
      <c r="Y5" s="10">
        <v>82626</v>
      </c>
      <c r="Z5" s="10">
        <v>82672</v>
      </c>
      <c r="AA5" s="10">
        <v>82683</v>
      </c>
      <c r="AB5" s="10">
        <v>82691</v>
      </c>
      <c r="AC5" s="10">
        <v>82695</v>
      </c>
      <c r="AD5" s="10">
        <v>82726</v>
      </c>
      <c r="AE5" s="10">
        <v>82753</v>
      </c>
      <c r="AF5" s="10">
        <v>82773</v>
      </c>
      <c r="AG5" s="10">
        <v>82804</v>
      </c>
      <c r="AI5" s="10">
        <f>MAX(C5:AG5)-B5</f>
        <v>1384</v>
      </c>
    </row>
    <row r="6" spans="1:40" s="19" customFormat="1" x14ac:dyDescent="0.25">
      <c r="A6" s="11" t="s">
        <v>27</v>
      </c>
      <c r="B6" s="10">
        <f>'Dez14'!AG6</f>
        <v>69645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>
        <f>SUM(AI54:AI56)</f>
        <v>70905</v>
      </c>
      <c r="AJ6" s="20"/>
    </row>
    <row r="7" spans="1:40" x14ac:dyDescent="0.25">
      <c r="A7" s="18" t="s">
        <v>37</v>
      </c>
      <c r="B7" s="10">
        <f>'Dez14'!AG7</f>
        <v>11775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AI57</f>
        <v>11899</v>
      </c>
      <c r="AI7" s="10"/>
      <c r="AJ7" s="16"/>
    </row>
    <row r="8" spans="1:40" x14ac:dyDescent="0.25">
      <c r="B8" s="29"/>
      <c r="O8" s="10"/>
      <c r="AG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0.7</v>
      </c>
      <c r="D54" s="12"/>
      <c r="E54" s="12">
        <v>2.2999999999999998</v>
      </c>
      <c r="F54" s="12">
        <v>23.3</v>
      </c>
      <c r="G54" s="12">
        <v>32.6</v>
      </c>
      <c r="H54" s="12">
        <v>30.7</v>
      </c>
      <c r="I54" s="12">
        <v>32.9</v>
      </c>
      <c r="J54" s="12">
        <v>25.7</v>
      </c>
      <c r="K54" s="12">
        <v>7.4</v>
      </c>
      <c r="L54" s="12">
        <v>31.7</v>
      </c>
      <c r="M54" s="12">
        <v>17.2</v>
      </c>
      <c r="N54" s="12">
        <v>13.1</v>
      </c>
      <c r="O54" s="12">
        <v>34</v>
      </c>
      <c r="P54" s="12">
        <v>14.5</v>
      </c>
      <c r="Q54" s="12">
        <v>26.5</v>
      </c>
      <c r="R54" s="12">
        <v>10.1</v>
      </c>
      <c r="S54" s="12">
        <v>5</v>
      </c>
      <c r="T54" s="12">
        <v>28.8</v>
      </c>
      <c r="U54" s="12">
        <v>13.4</v>
      </c>
      <c r="V54" s="12">
        <v>3.7</v>
      </c>
      <c r="W54" s="12">
        <v>9.8000000000000007</v>
      </c>
      <c r="X54" s="12">
        <v>7.4</v>
      </c>
      <c r="Y54" s="12">
        <v>5.5</v>
      </c>
      <c r="Z54" s="12">
        <v>16.399999999999999</v>
      </c>
      <c r="AA54" s="12">
        <v>4.3</v>
      </c>
      <c r="AB54" s="12">
        <v>4.2</v>
      </c>
      <c r="AC54" s="12">
        <v>1.2</v>
      </c>
      <c r="AD54" s="12">
        <v>8.1999999999999993</v>
      </c>
      <c r="AE54" s="12">
        <v>8.5</v>
      </c>
      <c r="AF54" s="12">
        <v>7</v>
      </c>
      <c r="AG54" s="12">
        <v>10.6</v>
      </c>
      <c r="AH54" s="12"/>
      <c r="AI54" s="10">
        <v>24306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0.6</v>
      </c>
      <c r="D55" s="12"/>
      <c r="E55" s="12">
        <v>0.5</v>
      </c>
      <c r="F55" s="12">
        <v>23.2</v>
      </c>
      <c r="G55" s="12">
        <v>33.200000000000003</v>
      </c>
      <c r="H55" s="12">
        <v>30.9</v>
      </c>
      <c r="I55" s="12">
        <v>33.200000000000003</v>
      </c>
      <c r="J55" s="12">
        <v>25.8</v>
      </c>
      <c r="K55" s="12">
        <v>7.2</v>
      </c>
      <c r="L55" s="12">
        <v>31.8</v>
      </c>
      <c r="M55" s="12">
        <v>17.100000000000001</v>
      </c>
      <c r="N55" s="12">
        <v>12.9</v>
      </c>
      <c r="O55" s="12">
        <v>34.4</v>
      </c>
      <c r="P55" s="12">
        <v>14.3</v>
      </c>
      <c r="Q55" s="12">
        <v>26.5</v>
      </c>
      <c r="R55" s="12">
        <v>10</v>
      </c>
      <c r="S55" s="12">
        <v>4.9000000000000004</v>
      </c>
      <c r="T55" s="12">
        <v>28.7</v>
      </c>
      <c r="U55" s="12">
        <v>13.2</v>
      </c>
      <c r="V55" s="12">
        <v>2.6</v>
      </c>
      <c r="W55" s="12">
        <v>6.8</v>
      </c>
      <c r="X55" s="12">
        <v>5.5</v>
      </c>
      <c r="Y55" s="12">
        <v>4.0999999999999996</v>
      </c>
      <c r="Z55" s="12">
        <v>11.9</v>
      </c>
      <c r="AA55" s="12">
        <v>1.6</v>
      </c>
      <c r="AB55" s="12">
        <v>1.3</v>
      </c>
      <c r="AC55" s="12">
        <v>1.1000000000000001</v>
      </c>
      <c r="AD55" s="12">
        <v>9.9</v>
      </c>
      <c r="AE55" s="12">
        <v>9.6999999999999993</v>
      </c>
      <c r="AF55" s="12">
        <v>5.8</v>
      </c>
      <c r="AG55" s="12">
        <v>8.5</v>
      </c>
      <c r="AH55" s="12"/>
      <c r="AI55" s="10">
        <v>23911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0.6</v>
      </c>
      <c r="D56" s="12"/>
      <c r="E56" s="12">
        <v>0.7</v>
      </c>
      <c r="F56" s="12">
        <v>21.1</v>
      </c>
      <c r="G56" s="12">
        <v>29.4</v>
      </c>
      <c r="H56" s="12">
        <v>28.1</v>
      </c>
      <c r="I56" s="12">
        <v>29.4</v>
      </c>
      <c r="J56" s="12">
        <v>24.7</v>
      </c>
      <c r="K56" s="12">
        <v>7</v>
      </c>
      <c r="L56" s="12">
        <v>28.4</v>
      </c>
      <c r="M56" s="12">
        <v>16.5</v>
      </c>
      <c r="N56" s="12">
        <v>12.3</v>
      </c>
      <c r="O56" s="12">
        <v>30.5</v>
      </c>
      <c r="P56" s="12">
        <v>13.5</v>
      </c>
      <c r="Q56" s="12">
        <v>22.9</v>
      </c>
      <c r="R56" s="12">
        <v>9.8000000000000007</v>
      </c>
      <c r="S56" s="12">
        <v>4.9000000000000004</v>
      </c>
      <c r="T56" s="12">
        <v>27.5</v>
      </c>
      <c r="U56" s="12">
        <v>12.9</v>
      </c>
      <c r="V56" s="12">
        <v>2.1</v>
      </c>
      <c r="W56" s="12">
        <v>7.2</v>
      </c>
      <c r="X56" s="12">
        <v>6.1</v>
      </c>
      <c r="Y56" s="12">
        <v>4.9000000000000004</v>
      </c>
      <c r="Z56" s="12">
        <v>14.8</v>
      </c>
      <c r="AA56" s="12">
        <v>3</v>
      </c>
      <c r="AB56" s="12">
        <v>3.2</v>
      </c>
      <c r="AC56" s="12">
        <v>1.4</v>
      </c>
      <c r="AD56" s="12">
        <v>11.2</v>
      </c>
      <c r="AE56" s="12">
        <v>8.9</v>
      </c>
      <c r="AF56" s="12">
        <v>7.1</v>
      </c>
      <c r="AG56" s="12">
        <v>9.6</v>
      </c>
      <c r="AH56" s="12"/>
      <c r="AI56" s="10">
        <v>22688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0.6</v>
      </c>
      <c r="D57" s="12"/>
      <c r="E57" s="12">
        <v>0.6</v>
      </c>
      <c r="F57" s="12">
        <v>6.3</v>
      </c>
      <c r="G57" s="12">
        <v>7.6</v>
      </c>
      <c r="H57" s="12">
        <v>7.8</v>
      </c>
      <c r="I57" s="12">
        <v>9.1</v>
      </c>
      <c r="J57" s="12">
        <v>7.8</v>
      </c>
      <c r="K57" s="12">
        <v>3.7</v>
      </c>
      <c r="L57" s="12">
        <v>8.4</v>
      </c>
      <c r="M57" s="12">
        <v>6.2</v>
      </c>
      <c r="N57" s="12">
        <v>6.3</v>
      </c>
      <c r="O57" s="12">
        <v>9.1999999999999993</v>
      </c>
      <c r="P57" s="12">
        <v>5.4</v>
      </c>
      <c r="Q57" s="12">
        <v>9.3000000000000007</v>
      </c>
      <c r="R57" s="12">
        <v>5.5</v>
      </c>
      <c r="S57" s="12">
        <v>2.7</v>
      </c>
      <c r="T57" s="12">
        <v>11</v>
      </c>
      <c r="U57" s="12">
        <v>6.7</v>
      </c>
      <c r="V57" s="12">
        <v>0.7</v>
      </c>
      <c r="W57" s="12">
        <v>1.3</v>
      </c>
      <c r="X57" s="12">
        <v>1.1000000000000001</v>
      </c>
      <c r="Y57" s="12">
        <v>1.1000000000000001</v>
      </c>
      <c r="Z57" s="12">
        <v>2.7</v>
      </c>
      <c r="AA57" s="12">
        <v>0.9</v>
      </c>
      <c r="AB57" s="12">
        <v>0.5</v>
      </c>
      <c r="AC57" s="12">
        <v>0</v>
      </c>
      <c r="AD57" s="12">
        <v>0.2</v>
      </c>
      <c r="AE57" s="12">
        <v>0</v>
      </c>
      <c r="AF57" s="12">
        <v>0.4</v>
      </c>
      <c r="AG57" s="12">
        <v>0.6</v>
      </c>
      <c r="AH57" s="12"/>
      <c r="AI57" s="10">
        <v>11899</v>
      </c>
      <c r="AJ57" s="12"/>
      <c r="AK57" s="12"/>
      <c r="AL57" s="12"/>
      <c r="AM57" s="12"/>
      <c r="AN57" s="12"/>
      <c r="AO57" s="12"/>
    </row>
  </sheetData>
  <phoneticPr fontId="21" type="noConversion"/>
  <conditionalFormatting sqref="C4:AG4">
    <cfRule type="cellIs" dxfId="4517" priority="1" stopIfTrue="1" operator="greaterThan">
      <formula>300</formula>
    </cfRule>
    <cfRule type="cellIs" dxfId="4516" priority="2" stopIfTrue="1" operator="between">
      <formula>150</formula>
      <formula>250</formula>
    </cfRule>
    <cfRule type="cellIs" dxfId="4515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29.8</v>
      </c>
      <c r="C3" s="12">
        <v>0.8</v>
      </c>
      <c r="D3" s="12">
        <v>1.8</v>
      </c>
      <c r="E3" s="12">
        <v>3.9</v>
      </c>
      <c r="F3" s="12">
        <v>3.7</v>
      </c>
      <c r="G3" s="12">
        <v>3.5</v>
      </c>
      <c r="H3" s="12">
        <v>5.7</v>
      </c>
      <c r="I3" s="12">
        <v>14.8</v>
      </c>
      <c r="J3" s="12">
        <v>18</v>
      </c>
      <c r="K3" s="12">
        <v>20.100000000000001</v>
      </c>
      <c r="L3" s="12">
        <v>20.8</v>
      </c>
      <c r="M3" s="12">
        <v>21.1</v>
      </c>
      <c r="N3" s="12">
        <v>5.5</v>
      </c>
      <c r="O3" s="12">
        <v>8.4</v>
      </c>
      <c r="P3" s="12">
        <v>6.1</v>
      </c>
      <c r="Q3" s="12">
        <v>6.8</v>
      </c>
      <c r="R3" s="12">
        <v>23.4</v>
      </c>
      <c r="S3" s="12">
        <v>7.6</v>
      </c>
      <c r="T3" s="12">
        <v>29.8</v>
      </c>
      <c r="U3" s="12">
        <v>31.4</v>
      </c>
      <c r="V3" s="12">
        <v>21.5</v>
      </c>
      <c r="W3" s="12">
        <v>30.3</v>
      </c>
      <c r="X3" s="12">
        <v>29.2</v>
      </c>
      <c r="Y3" s="12">
        <v>32.6</v>
      </c>
      <c r="Z3" s="12">
        <v>27.5</v>
      </c>
      <c r="AA3" s="12">
        <v>2.9</v>
      </c>
      <c r="AB3" s="12">
        <v>2.7</v>
      </c>
      <c r="AC3" s="12">
        <v>1.4</v>
      </c>
      <c r="AD3" s="12">
        <v>6.2380000000000004</v>
      </c>
      <c r="AE3" s="12">
        <v>31.5</v>
      </c>
      <c r="AF3" s="12">
        <v>5.7</v>
      </c>
      <c r="AG3" s="12">
        <v>29.9</v>
      </c>
      <c r="AH3" s="12"/>
      <c r="AI3" s="12"/>
    </row>
    <row r="4" spans="1:40" s="6" customFormat="1" x14ac:dyDescent="0.25">
      <c r="A4" s="13" t="s">
        <v>4</v>
      </c>
      <c r="B4" s="28">
        <f t="shared" ref="B4:C4" si="0">SUM(B54:B57)</f>
        <v>54.4</v>
      </c>
      <c r="C4" s="28">
        <f t="shared" si="0"/>
        <v>2.4</v>
      </c>
      <c r="D4" s="28">
        <f t="shared" ref="D4:E4" si="1">SUM(D54:D57)</f>
        <v>6.2</v>
      </c>
      <c r="E4" s="28">
        <f t="shared" si="1"/>
        <v>11.900000000000002</v>
      </c>
      <c r="F4" s="28">
        <f t="shared" ref="F4:G4" si="2">SUM(F54:F57)</f>
        <v>15.100000000000001</v>
      </c>
      <c r="G4" s="28">
        <f t="shared" si="2"/>
        <v>13</v>
      </c>
      <c r="H4" s="28">
        <f t="shared" ref="H4:I4" si="3">SUM(H54:H57)</f>
        <v>26.200000000000003</v>
      </c>
      <c r="I4" s="28">
        <f t="shared" si="3"/>
        <v>65.8</v>
      </c>
      <c r="J4" s="28">
        <f t="shared" ref="J4:K4" si="4">SUM(J54:J57)</f>
        <v>79.300000000000011</v>
      </c>
      <c r="K4" s="28">
        <f t="shared" si="4"/>
        <v>76</v>
      </c>
      <c r="L4" s="28">
        <f t="shared" ref="L4:M4" si="5">SUM(L54:L57)</f>
        <v>95.9</v>
      </c>
      <c r="M4" s="28">
        <f t="shared" si="5"/>
        <v>93.800000000000011</v>
      </c>
      <c r="N4" s="28">
        <f t="shared" ref="N4:O4" si="6">SUM(N54:N57)</f>
        <v>21.400000000000002</v>
      </c>
      <c r="O4" s="28">
        <f t="shared" si="6"/>
        <v>31.099999999999998</v>
      </c>
      <c r="P4" s="28">
        <f t="shared" ref="P4:Q4" si="7">SUM(P54:P57)</f>
        <v>16.899999999999999</v>
      </c>
      <c r="Q4" s="28">
        <f t="shared" si="7"/>
        <v>25.2</v>
      </c>
      <c r="R4" s="28">
        <f t="shared" ref="R4:S4" si="8">SUM(R54:R57)</f>
        <v>65.3</v>
      </c>
      <c r="S4" s="28">
        <f t="shared" si="8"/>
        <v>21.8</v>
      </c>
      <c r="T4" s="28">
        <f t="shared" ref="T4:U4" si="9">SUM(T54:T57)</f>
        <v>80.8</v>
      </c>
      <c r="U4" s="28">
        <f t="shared" si="9"/>
        <v>107.3</v>
      </c>
      <c r="V4" s="28">
        <f t="shared" ref="V4:W4" si="10">SUM(V54:V57)</f>
        <v>85.8</v>
      </c>
      <c r="W4" s="28">
        <f t="shared" si="10"/>
        <v>52.800000000000004</v>
      </c>
      <c r="X4" s="28">
        <f t="shared" ref="X4:Y4" si="11">SUM(X54:X57)</f>
        <v>57.5</v>
      </c>
      <c r="Y4" s="28">
        <f t="shared" si="11"/>
        <v>79.2</v>
      </c>
      <c r="Z4" s="28">
        <f t="shared" ref="Z4:AA4" si="12">SUM(Z54:Z57)</f>
        <v>123.5</v>
      </c>
      <c r="AA4" s="28">
        <f t="shared" si="12"/>
        <v>5.7</v>
      </c>
      <c r="AB4" s="28">
        <f t="shared" ref="AB4:AD4" si="13">SUM(AB54:AB57)</f>
        <v>9</v>
      </c>
      <c r="AC4" s="28">
        <f t="shared" si="13"/>
        <v>4.5</v>
      </c>
      <c r="AD4" s="28">
        <f t="shared" si="13"/>
        <v>13.4</v>
      </c>
      <c r="AE4" s="28">
        <f t="shared" ref="AE4:AF4" si="14">SUM(AE54:AE57)</f>
        <v>60.1</v>
      </c>
      <c r="AF4" s="28">
        <f t="shared" si="14"/>
        <v>27.9</v>
      </c>
      <c r="AG4" s="28">
        <f t="shared" ref="AG4" si="15">SUM(AG54:AG57)</f>
        <v>57.8</v>
      </c>
      <c r="AI4" s="9">
        <f>SUM(C4:AG4)</f>
        <v>1432.6</v>
      </c>
      <c r="AJ4" s="14">
        <f>AVERAGE(C4:AG4)</f>
        <v>46.21290322580645</v>
      </c>
      <c r="AK4" s="15"/>
    </row>
    <row r="5" spans="1:40" x14ac:dyDescent="0.25">
      <c r="A5" s="11" t="s">
        <v>29</v>
      </c>
      <c r="B5" s="10">
        <f t="shared" ref="B5:C5" si="16">$B53+B6</f>
        <v>449611</v>
      </c>
      <c r="C5" s="10">
        <f t="shared" si="16"/>
        <v>449613</v>
      </c>
      <c r="D5" s="10">
        <f t="shared" ref="D5:E5" si="17">$B53+D6</f>
        <v>449620</v>
      </c>
      <c r="E5" s="10">
        <f t="shared" si="17"/>
        <v>449633</v>
      </c>
      <c r="F5" s="10">
        <f t="shared" ref="F5:G5" si="18">$B53+F6</f>
        <v>449647</v>
      </c>
      <c r="G5" s="10">
        <f t="shared" si="18"/>
        <v>449660</v>
      </c>
      <c r="H5" s="10">
        <f t="shared" ref="H5:I5" si="19">$B53+H6</f>
        <v>449687</v>
      </c>
      <c r="I5" s="10">
        <f t="shared" si="19"/>
        <v>449753</v>
      </c>
      <c r="J5" s="10">
        <f t="shared" ref="J5:K5" si="20">$B53+J6</f>
        <v>449832</v>
      </c>
      <c r="K5" s="10">
        <f t="shared" si="20"/>
        <v>449909</v>
      </c>
      <c r="L5" s="10">
        <f t="shared" ref="L5:M5" si="21">$B53+L6</f>
        <v>450005</v>
      </c>
      <c r="M5" s="10">
        <f t="shared" si="21"/>
        <v>450100</v>
      </c>
      <c r="N5" s="10">
        <f t="shared" ref="N5:O5" si="22">$B53+N6</f>
        <v>450119</v>
      </c>
      <c r="O5" s="10">
        <f t="shared" si="22"/>
        <v>450152</v>
      </c>
      <c r="P5" s="10">
        <f t="shared" ref="P5:Q5" si="23">$B53+P6</f>
        <v>450169</v>
      </c>
      <c r="Q5" s="10">
        <f t="shared" si="23"/>
        <v>450193</v>
      </c>
      <c r="R5" s="10">
        <f t="shared" ref="R5:S5" si="24">$B53+R6</f>
        <v>450260</v>
      </c>
      <c r="S5" s="10">
        <f t="shared" si="24"/>
        <v>450281</v>
      </c>
      <c r="T5" s="10">
        <f t="shared" ref="T5:U5" si="25">$B53+T6</f>
        <v>450362</v>
      </c>
      <c r="U5" s="10">
        <f t="shared" si="25"/>
        <v>450470</v>
      </c>
      <c r="V5" s="10">
        <f t="shared" ref="V5:W5" si="26">$B53+V6</f>
        <v>450556</v>
      </c>
      <c r="W5" s="10">
        <f t="shared" si="26"/>
        <v>450609</v>
      </c>
      <c r="X5" s="10">
        <f t="shared" ref="X5:Y5" si="27">$B53+X6</f>
        <v>450667</v>
      </c>
      <c r="Y5" s="10">
        <f t="shared" si="27"/>
        <v>450746</v>
      </c>
      <c r="Z5" s="10">
        <f t="shared" ref="Z5:AA5" si="28">$B53+Z6</f>
        <v>450870</v>
      </c>
      <c r="AA5" s="10">
        <f t="shared" si="28"/>
        <v>450876</v>
      </c>
      <c r="AB5" s="10">
        <f t="shared" ref="AB5:AD5" si="29">$B53+AB6</f>
        <v>450886</v>
      </c>
      <c r="AC5" s="10">
        <f t="shared" si="29"/>
        <v>450890</v>
      </c>
      <c r="AD5" s="10">
        <f t="shared" si="29"/>
        <v>450903</v>
      </c>
      <c r="AE5" s="10">
        <f t="shared" ref="AE5:AF5" si="30">$B53+AE6</f>
        <v>450963</v>
      </c>
      <c r="AF5" s="10">
        <f t="shared" si="30"/>
        <v>450990</v>
      </c>
      <c r="AG5" s="10">
        <f t="shared" ref="AG5" si="31">$B53+AG6</f>
        <v>451049</v>
      </c>
      <c r="AI5" s="10">
        <f>MAX(C5:AG5)-B5</f>
        <v>1438</v>
      </c>
    </row>
    <row r="6" spans="1:40" s="19" customFormat="1" x14ac:dyDescent="0.25">
      <c r="B6" s="24">
        <v>407936</v>
      </c>
      <c r="C6" s="24">
        <v>407938</v>
      </c>
      <c r="D6" s="24">
        <v>407945</v>
      </c>
      <c r="E6" s="24">
        <v>407958</v>
      </c>
      <c r="F6" s="24">
        <v>407972</v>
      </c>
      <c r="G6" s="24">
        <v>407985</v>
      </c>
      <c r="H6" s="24">
        <v>408012</v>
      </c>
      <c r="I6" s="24">
        <v>408078</v>
      </c>
      <c r="J6" s="24">
        <v>408157</v>
      </c>
      <c r="K6" s="24">
        <v>408234</v>
      </c>
      <c r="L6" s="24">
        <v>408330</v>
      </c>
      <c r="M6" s="24">
        <v>408425</v>
      </c>
      <c r="N6" s="24">
        <v>408444</v>
      </c>
      <c r="O6" s="24">
        <v>408477</v>
      </c>
      <c r="P6" s="24">
        <v>408494</v>
      </c>
      <c r="Q6" s="24">
        <v>408518</v>
      </c>
      <c r="R6" s="24">
        <v>408585</v>
      </c>
      <c r="S6" s="24">
        <v>408606</v>
      </c>
      <c r="T6" s="24">
        <v>408687</v>
      </c>
      <c r="U6" s="24">
        <v>408795</v>
      </c>
      <c r="V6" s="24">
        <v>408881</v>
      </c>
      <c r="W6" s="24">
        <v>408934</v>
      </c>
      <c r="X6" s="24">
        <v>408992</v>
      </c>
      <c r="Y6" s="24">
        <v>409071</v>
      </c>
      <c r="Z6" s="24">
        <v>409195</v>
      </c>
      <c r="AA6" s="24">
        <v>409201</v>
      </c>
      <c r="AB6" s="24">
        <v>409211</v>
      </c>
      <c r="AC6" s="24">
        <v>409215</v>
      </c>
      <c r="AD6" s="24">
        <v>409228</v>
      </c>
      <c r="AE6" s="24">
        <v>409288</v>
      </c>
      <c r="AF6" s="24">
        <v>409315</v>
      </c>
      <c r="AG6" s="24">
        <v>409374</v>
      </c>
      <c r="AI6" s="10"/>
      <c r="AJ6" s="20"/>
    </row>
    <row r="7" spans="1:40" x14ac:dyDescent="0.25">
      <c r="A7" s="11" t="s">
        <v>27</v>
      </c>
      <c r="B7" s="10">
        <v>385067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386372</v>
      </c>
      <c r="AI7" s="10">
        <f>MAX(C7:AG7)-B7</f>
        <v>1305</v>
      </c>
      <c r="AJ7" s="16"/>
    </row>
    <row r="8" spans="1:40" x14ac:dyDescent="0.25">
      <c r="A8" s="18" t="s">
        <v>37</v>
      </c>
      <c r="B8" s="10">
        <v>64544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64677</v>
      </c>
      <c r="AI8" s="10">
        <f>MAX(C8:AG8)-B8</f>
        <v>133</v>
      </c>
    </row>
    <row r="9" spans="1:40" x14ac:dyDescent="0.25">
      <c r="AI9" s="10">
        <f>SUM(AI7:AI8)</f>
        <v>1438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16.100000000000001</v>
      </c>
      <c r="C54" s="12">
        <v>0.8</v>
      </c>
      <c r="D54" s="12">
        <v>2.1</v>
      </c>
      <c r="E54" s="12">
        <v>4.4000000000000004</v>
      </c>
      <c r="F54" s="12">
        <v>5.4</v>
      </c>
      <c r="G54" s="12">
        <v>4.5</v>
      </c>
      <c r="H54" s="12">
        <v>9.3000000000000007</v>
      </c>
      <c r="I54" s="12">
        <v>24.8</v>
      </c>
      <c r="J54" s="12">
        <v>29.1</v>
      </c>
      <c r="K54" s="12">
        <v>25.6</v>
      </c>
      <c r="L54" s="12">
        <v>32.299999999999997</v>
      </c>
      <c r="M54" s="12">
        <v>31.6</v>
      </c>
      <c r="N54" s="12">
        <v>6.8</v>
      </c>
      <c r="O54" s="12">
        <v>9.4</v>
      </c>
      <c r="P54" s="12">
        <v>4.9000000000000004</v>
      </c>
      <c r="Q54" s="12">
        <v>7.4</v>
      </c>
      <c r="R54" s="12">
        <v>19.3</v>
      </c>
      <c r="S54" s="12">
        <v>6.4</v>
      </c>
      <c r="T54" s="12">
        <v>24.5</v>
      </c>
      <c r="U54" s="12">
        <v>33.200000000000003</v>
      </c>
      <c r="V54" s="12">
        <v>26.3</v>
      </c>
      <c r="W54" s="12">
        <v>15.5</v>
      </c>
      <c r="X54" s="12">
        <v>17</v>
      </c>
      <c r="Y54" s="12">
        <v>24</v>
      </c>
      <c r="Z54" s="12">
        <v>38.9</v>
      </c>
      <c r="AA54" s="12">
        <v>1.8</v>
      </c>
      <c r="AB54" s="12">
        <v>3.8</v>
      </c>
      <c r="AC54" s="12">
        <v>2.1</v>
      </c>
      <c r="AD54" s="12">
        <v>4.4000000000000004</v>
      </c>
      <c r="AE54" s="12">
        <v>17.899999999999999</v>
      </c>
      <c r="AF54" s="12">
        <v>8.1</v>
      </c>
      <c r="AG54" s="12">
        <v>16.899999999999999</v>
      </c>
      <c r="AH54" s="12"/>
      <c r="AI54" s="10">
        <v>90976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15.8</v>
      </c>
      <c r="C55" s="12">
        <v>0.7</v>
      </c>
      <c r="D55" s="12">
        <v>1.3</v>
      </c>
      <c r="E55" s="12">
        <v>2</v>
      </c>
      <c r="F55" s="12">
        <v>2.7</v>
      </c>
      <c r="G55" s="12">
        <v>2.7</v>
      </c>
      <c r="H55" s="12">
        <v>5.6</v>
      </c>
      <c r="I55" s="12">
        <v>15.5</v>
      </c>
      <c r="J55" s="12">
        <v>21.8</v>
      </c>
      <c r="K55" s="12">
        <v>25.1</v>
      </c>
      <c r="L55" s="12">
        <v>32.200000000000003</v>
      </c>
      <c r="M55" s="12">
        <v>31.1</v>
      </c>
      <c r="N55" s="12">
        <v>6.5</v>
      </c>
      <c r="O55" s="12">
        <v>9.1</v>
      </c>
      <c r="P55" s="12">
        <v>4.8</v>
      </c>
      <c r="Q55" s="12">
        <v>7.2</v>
      </c>
      <c r="R55" s="12">
        <v>18.899999999999999</v>
      </c>
      <c r="S55" s="12">
        <v>6.1</v>
      </c>
      <c r="T55" s="12">
        <v>24.2</v>
      </c>
      <c r="U55" s="12">
        <v>32.9</v>
      </c>
      <c r="V55" s="12">
        <v>25.7</v>
      </c>
      <c r="W55" s="12">
        <v>15.2</v>
      </c>
      <c r="X55" s="12">
        <v>16.600000000000001</v>
      </c>
      <c r="Y55" s="12">
        <v>23.6</v>
      </c>
      <c r="Z55" s="12">
        <v>38.9</v>
      </c>
      <c r="AA55" s="12">
        <v>1.3</v>
      </c>
      <c r="AB55" s="12">
        <v>2</v>
      </c>
      <c r="AC55" s="12">
        <v>1</v>
      </c>
      <c r="AD55" s="12">
        <v>3.1</v>
      </c>
      <c r="AE55" s="12">
        <v>17.5</v>
      </c>
      <c r="AF55" s="12">
        <v>7.9</v>
      </c>
      <c r="AG55" s="12">
        <v>16.600000000000001</v>
      </c>
      <c r="AH55" s="12"/>
      <c r="AI55" s="10">
        <v>130449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15.1</v>
      </c>
      <c r="C56" s="12">
        <v>0.9</v>
      </c>
      <c r="D56" s="12">
        <v>2.2999999999999998</v>
      </c>
      <c r="E56" s="12">
        <v>4.7</v>
      </c>
      <c r="F56" s="12">
        <v>6.2</v>
      </c>
      <c r="G56" s="12">
        <v>5.2</v>
      </c>
      <c r="H56" s="12">
        <v>10.199999999999999</v>
      </c>
      <c r="I56" s="12">
        <v>24</v>
      </c>
      <c r="J56" s="12">
        <v>26.7</v>
      </c>
      <c r="K56" s="12">
        <v>23.4</v>
      </c>
      <c r="L56" s="12">
        <v>28.4</v>
      </c>
      <c r="M56" s="12">
        <v>27.2</v>
      </c>
      <c r="N56" s="12">
        <v>6.4</v>
      </c>
      <c r="O56" s="12">
        <v>8.9</v>
      </c>
      <c r="P56" s="12">
        <v>4.7</v>
      </c>
      <c r="Q56" s="12">
        <v>6.9</v>
      </c>
      <c r="R56" s="12">
        <v>18.3</v>
      </c>
      <c r="S56" s="12">
        <v>6.1</v>
      </c>
      <c r="T56" s="12">
        <v>23.3</v>
      </c>
      <c r="U56" s="12">
        <v>29.2</v>
      </c>
      <c r="V56" s="12">
        <v>23</v>
      </c>
      <c r="W56" s="12">
        <v>14.5</v>
      </c>
      <c r="X56" s="12">
        <v>16</v>
      </c>
      <c r="Y56" s="12">
        <v>22.3</v>
      </c>
      <c r="Z56" s="12">
        <v>34</v>
      </c>
      <c r="AA56" s="12">
        <v>1.7</v>
      </c>
      <c r="AB56" s="12">
        <v>2.2999999999999998</v>
      </c>
      <c r="AC56" s="12">
        <v>1.3</v>
      </c>
      <c r="AD56" s="12">
        <v>4.9000000000000004</v>
      </c>
      <c r="AE56" s="12">
        <v>16.600000000000001</v>
      </c>
      <c r="AF56" s="12">
        <v>7.7</v>
      </c>
      <c r="AG56" s="12">
        <v>16</v>
      </c>
      <c r="AH56" s="12"/>
      <c r="AI56" s="10">
        <v>123272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7.4</v>
      </c>
      <c r="C57" s="12">
        <v>0</v>
      </c>
      <c r="D57" s="12">
        <v>0.5</v>
      </c>
      <c r="E57" s="12">
        <v>0.8</v>
      </c>
      <c r="F57" s="12">
        <v>0.8</v>
      </c>
      <c r="G57" s="12">
        <v>0.6</v>
      </c>
      <c r="H57" s="12">
        <v>1.1000000000000001</v>
      </c>
      <c r="I57" s="12">
        <v>1.5</v>
      </c>
      <c r="J57" s="12">
        <v>1.7</v>
      </c>
      <c r="K57" s="12">
        <v>1.9</v>
      </c>
      <c r="L57" s="12">
        <v>3</v>
      </c>
      <c r="M57" s="12">
        <v>3.9</v>
      </c>
      <c r="N57" s="12">
        <v>1.7</v>
      </c>
      <c r="O57" s="12">
        <v>3.7</v>
      </c>
      <c r="P57" s="12">
        <v>2.5</v>
      </c>
      <c r="Q57" s="12">
        <v>3.7</v>
      </c>
      <c r="R57" s="12">
        <v>8.8000000000000007</v>
      </c>
      <c r="S57" s="12">
        <v>3.2</v>
      </c>
      <c r="T57" s="12">
        <v>8.8000000000000007</v>
      </c>
      <c r="U57" s="12">
        <v>12</v>
      </c>
      <c r="V57" s="12">
        <v>10.8</v>
      </c>
      <c r="W57" s="12">
        <v>7.6</v>
      </c>
      <c r="X57" s="12">
        <v>7.9</v>
      </c>
      <c r="Y57" s="12">
        <v>9.3000000000000007</v>
      </c>
      <c r="Z57" s="12">
        <v>11.7</v>
      </c>
      <c r="AA57" s="12">
        <v>0.9</v>
      </c>
      <c r="AB57" s="12">
        <v>0.9</v>
      </c>
      <c r="AC57" s="12">
        <v>0.1</v>
      </c>
      <c r="AD57" s="12">
        <v>1</v>
      </c>
      <c r="AE57" s="12">
        <v>8.1</v>
      </c>
      <c r="AF57" s="12">
        <v>4.2</v>
      </c>
      <c r="AG57" s="12">
        <v>8.3000000000000007</v>
      </c>
      <c r="AH57" s="12"/>
      <c r="AI57" s="10">
        <v>64677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B4">
    <cfRule type="cellIs" dxfId="1325" priority="94" stopIfTrue="1" operator="greaterThan">
      <formula>300</formula>
    </cfRule>
    <cfRule type="cellIs" dxfId="1324" priority="95" stopIfTrue="1" operator="between">
      <formula>150</formula>
      <formula>250</formula>
    </cfRule>
    <cfRule type="cellIs" dxfId="1323" priority="96" stopIfTrue="1" operator="between">
      <formula>250</formula>
      <formula>300</formula>
    </cfRule>
  </conditionalFormatting>
  <conditionalFormatting sqref="C4">
    <cfRule type="cellIs" dxfId="1322" priority="91" stopIfTrue="1" operator="greaterThan">
      <formula>300</formula>
    </cfRule>
    <cfRule type="cellIs" dxfId="1321" priority="92" stopIfTrue="1" operator="between">
      <formula>150</formula>
      <formula>250</formula>
    </cfRule>
    <cfRule type="cellIs" dxfId="1320" priority="93" stopIfTrue="1" operator="between">
      <formula>250</formula>
      <formula>300</formula>
    </cfRule>
  </conditionalFormatting>
  <conditionalFormatting sqref="D4">
    <cfRule type="cellIs" dxfId="1319" priority="88" stopIfTrue="1" operator="greaterThan">
      <formula>300</formula>
    </cfRule>
    <cfRule type="cellIs" dxfId="1318" priority="89" stopIfTrue="1" operator="between">
      <formula>150</formula>
      <formula>250</formula>
    </cfRule>
    <cfRule type="cellIs" dxfId="1317" priority="90" stopIfTrue="1" operator="between">
      <formula>250</formula>
      <formula>300</formula>
    </cfRule>
  </conditionalFormatting>
  <conditionalFormatting sqref="E4">
    <cfRule type="cellIs" dxfId="1316" priority="85" stopIfTrue="1" operator="greaterThan">
      <formula>300</formula>
    </cfRule>
    <cfRule type="cellIs" dxfId="1315" priority="86" stopIfTrue="1" operator="between">
      <formula>150</formula>
      <formula>250</formula>
    </cfRule>
    <cfRule type="cellIs" dxfId="1314" priority="87" stopIfTrue="1" operator="between">
      <formula>250</formula>
      <formula>300</formula>
    </cfRule>
  </conditionalFormatting>
  <conditionalFormatting sqref="F4">
    <cfRule type="cellIs" dxfId="1313" priority="82" stopIfTrue="1" operator="greaterThan">
      <formula>300</formula>
    </cfRule>
    <cfRule type="cellIs" dxfId="1312" priority="83" stopIfTrue="1" operator="between">
      <formula>150</formula>
      <formula>250</formula>
    </cfRule>
    <cfRule type="cellIs" dxfId="1311" priority="84" stopIfTrue="1" operator="between">
      <formula>250</formula>
      <formula>300</formula>
    </cfRule>
  </conditionalFormatting>
  <conditionalFormatting sqref="G4">
    <cfRule type="cellIs" dxfId="1310" priority="79" stopIfTrue="1" operator="greaterThan">
      <formula>300</formula>
    </cfRule>
    <cfRule type="cellIs" dxfId="1309" priority="80" stopIfTrue="1" operator="between">
      <formula>150</formula>
      <formula>250</formula>
    </cfRule>
    <cfRule type="cellIs" dxfId="1308" priority="81" stopIfTrue="1" operator="between">
      <formula>250</formula>
      <formula>300</formula>
    </cfRule>
  </conditionalFormatting>
  <conditionalFormatting sqref="H4">
    <cfRule type="cellIs" dxfId="1307" priority="76" stopIfTrue="1" operator="greaterThan">
      <formula>300</formula>
    </cfRule>
    <cfRule type="cellIs" dxfId="1306" priority="77" stopIfTrue="1" operator="between">
      <formula>150</formula>
      <formula>250</formula>
    </cfRule>
    <cfRule type="cellIs" dxfId="1305" priority="78" stopIfTrue="1" operator="between">
      <formula>250</formula>
      <formula>300</formula>
    </cfRule>
  </conditionalFormatting>
  <conditionalFormatting sqref="I4">
    <cfRule type="cellIs" dxfId="1304" priority="73" stopIfTrue="1" operator="greaterThan">
      <formula>300</formula>
    </cfRule>
    <cfRule type="cellIs" dxfId="1303" priority="74" stopIfTrue="1" operator="between">
      <formula>150</formula>
      <formula>250</formula>
    </cfRule>
    <cfRule type="cellIs" dxfId="1302" priority="75" stopIfTrue="1" operator="between">
      <formula>250</formula>
      <formula>300</formula>
    </cfRule>
  </conditionalFormatting>
  <conditionalFormatting sqref="J4">
    <cfRule type="cellIs" dxfId="1301" priority="70" stopIfTrue="1" operator="greaterThan">
      <formula>300</formula>
    </cfRule>
    <cfRule type="cellIs" dxfId="1300" priority="71" stopIfTrue="1" operator="between">
      <formula>150</formula>
      <formula>250</formula>
    </cfRule>
    <cfRule type="cellIs" dxfId="1299" priority="72" stopIfTrue="1" operator="between">
      <formula>250</formula>
      <formula>300</formula>
    </cfRule>
  </conditionalFormatting>
  <conditionalFormatting sqref="K4">
    <cfRule type="cellIs" dxfId="1298" priority="67" stopIfTrue="1" operator="greaterThan">
      <formula>300</formula>
    </cfRule>
    <cfRule type="cellIs" dxfId="1297" priority="68" stopIfTrue="1" operator="between">
      <formula>150</formula>
      <formula>250</formula>
    </cfRule>
    <cfRule type="cellIs" dxfId="1296" priority="69" stopIfTrue="1" operator="between">
      <formula>250</formula>
      <formula>300</formula>
    </cfRule>
  </conditionalFormatting>
  <conditionalFormatting sqref="L4">
    <cfRule type="cellIs" dxfId="1295" priority="64" stopIfTrue="1" operator="greaterThan">
      <formula>300</formula>
    </cfRule>
    <cfRule type="cellIs" dxfId="1294" priority="65" stopIfTrue="1" operator="between">
      <formula>150</formula>
      <formula>250</formula>
    </cfRule>
    <cfRule type="cellIs" dxfId="1293" priority="66" stopIfTrue="1" operator="between">
      <formula>250</formula>
      <formula>300</formula>
    </cfRule>
  </conditionalFormatting>
  <conditionalFormatting sqref="M4">
    <cfRule type="cellIs" dxfId="1292" priority="61" stopIfTrue="1" operator="greaterThan">
      <formula>300</formula>
    </cfRule>
    <cfRule type="cellIs" dxfId="1291" priority="62" stopIfTrue="1" operator="between">
      <formula>150</formula>
      <formula>250</formula>
    </cfRule>
    <cfRule type="cellIs" dxfId="1290" priority="63" stopIfTrue="1" operator="between">
      <formula>250</formula>
      <formula>300</formula>
    </cfRule>
  </conditionalFormatting>
  <conditionalFormatting sqref="N4">
    <cfRule type="cellIs" dxfId="1289" priority="58" stopIfTrue="1" operator="greaterThan">
      <formula>300</formula>
    </cfRule>
    <cfRule type="cellIs" dxfId="1288" priority="59" stopIfTrue="1" operator="between">
      <formula>150</formula>
      <formula>250</formula>
    </cfRule>
    <cfRule type="cellIs" dxfId="1287" priority="60" stopIfTrue="1" operator="between">
      <formula>250</formula>
      <formula>300</formula>
    </cfRule>
  </conditionalFormatting>
  <conditionalFormatting sqref="O4">
    <cfRule type="cellIs" dxfId="1286" priority="55" stopIfTrue="1" operator="greaterThan">
      <formula>300</formula>
    </cfRule>
    <cfRule type="cellIs" dxfId="1285" priority="56" stopIfTrue="1" operator="between">
      <formula>150</formula>
      <formula>250</formula>
    </cfRule>
    <cfRule type="cellIs" dxfId="1284" priority="57" stopIfTrue="1" operator="between">
      <formula>250</formula>
      <formula>300</formula>
    </cfRule>
  </conditionalFormatting>
  <conditionalFormatting sqref="P4">
    <cfRule type="cellIs" dxfId="1283" priority="52" stopIfTrue="1" operator="greaterThan">
      <formula>300</formula>
    </cfRule>
    <cfRule type="cellIs" dxfId="1282" priority="53" stopIfTrue="1" operator="between">
      <formula>150</formula>
      <formula>250</formula>
    </cfRule>
    <cfRule type="cellIs" dxfId="1281" priority="54" stopIfTrue="1" operator="between">
      <formula>250</formula>
      <formula>300</formula>
    </cfRule>
  </conditionalFormatting>
  <conditionalFormatting sqref="Q4">
    <cfRule type="cellIs" dxfId="1280" priority="49" stopIfTrue="1" operator="greaterThan">
      <formula>300</formula>
    </cfRule>
    <cfRule type="cellIs" dxfId="1279" priority="50" stopIfTrue="1" operator="between">
      <formula>150</formula>
      <formula>250</formula>
    </cfRule>
    <cfRule type="cellIs" dxfId="1278" priority="51" stopIfTrue="1" operator="between">
      <formula>250</formula>
      <formula>300</formula>
    </cfRule>
  </conditionalFormatting>
  <conditionalFormatting sqref="R4">
    <cfRule type="cellIs" dxfId="1277" priority="46" stopIfTrue="1" operator="greaterThan">
      <formula>300</formula>
    </cfRule>
    <cfRule type="cellIs" dxfId="1276" priority="47" stopIfTrue="1" operator="between">
      <formula>150</formula>
      <formula>250</formula>
    </cfRule>
    <cfRule type="cellIs" dxfId="1275" priority="48" stopIfTrue="1" operator="between">
      <formula>250</formula>
      <formula>300</formula>
    </cfRule>
  </conditionalFormatting>
  <conditionalFormatting sqref="S4">
    <cfRule type="cellIs" dxfId="1274" priority="43" stopIfTrue="1" operator="greaterThan">
      <formula>300</formula>
    </cfRule>
    <cfRule type="cellIs" dxfId="1273" priority="44" stopIfTrue="1" operator="between">
      <formula>150</formula>
      <formula>250</formula>
    </cfRule>
    <cfRule type="cellIs" dxfId="1272" priority="45" stopIfTrue="1" operator="between">
      <formula>250</formula>
      <formula>300</formula>
    </cfRule>
  </conditionalFormatting>
  <conditionalFormatting sqref="T4">
    <cfRule type="cellIs" dxfId="1271" priority="40" stopIfTrue="1" operator="greaterThan">
      <formula>300</formula>
    </cfRule>
    <cfRule type="cellIs" dxfId="1270" priority="41" stopIfTrue="1" operator="between">
      <formula>150</formula>
      <formula>250</formula>
    </cfRule>
    <cfRule type="cellIs" dxfId="1269" priority="42" stopIfTrue="1" operator="between">
      <formula>250</formula>
      <formula>300</formula>
    </cfRule>
  </conditionalFormatting>
  <conditionalFormatting sqref="U4">
    <cfRule type="cellIs" dxfId="1268" priority="37" stopIfTrue="1" operator="greaterThan">
      <formula>300</formula>
    </cfRule>
    <cfRule type="cellIs" dxfId="1267" priority="38" stopIfTrue="1" operator="between">
      <formula>150</formula>
      <formula>250</formula>
    </cfRule>
    <cfRule type="cellIs" dxfId="1266" priority="39" stopIfTrue="1" operator="between">
      <formula>250</formula>
      <formula>300</formula>
    </cfRule>
  </conditionalFormatting>
  <conditionalFormatting sqref="V4">
    <cfRule type="cellIs" dxfId="1265" priority="34" stopIfTrue="1" operator="greaterThan">
      <formula>300</formula>
    </cfRule>
    <cfRule type="cellIs" dxfId="1264" priority="35" stopIfTrue="1" operator="between">
      <formula>150</formula>
      <formula>250</formula>
    </cfRule>
    <cfRule type="cellIs" dxfId="1263" priority="36" stopIfTrue="1" operator="between">
      <formula>250</formula>
      <formula>300</formula>
    </cfRule>
  </conditionalFormatting>
  <conditionalFormatting sqref="W4">
    <cfRule type="cellIs" dxfId="1262" priority="31" stopIfTrue="1" operator="greaterThan">
      <formula>300</formula>
    </cfRule>
    <cfRule type="cellIs" dxfId="1261" priority="32" stopIfTrue="1" operator="between">
      <formula>150</formula>
      <formula>250</formula>
    </cfRule>
    <cfRule type="cellIs" dxfId="1260" priority="33" stopIfTrue="1" operator="between">
      <formula>250</formula>
      <formula>300</formula>
    </cfRule>
  </conditionalFormatting>
  <conditionalFormatting sqref="X4">
    <cfRule type="cellIs" dxfId="1259" priority="28" stopIfTrue="1" operator="greaterThan">
      <formula>300</formula>
    </cfRule>
    <cfRule type="cellIs" dxfId="1258" priority="29" stopIfTrue="1" operator="between">
      <formula>150</formula>
      <formula>250</formula>
    </cfRule>
    <cfRule type="cellIs" dxfId="1257" priority="30" stopIfTrue="1" operator="between">
      <formula>250</formula>
      <formula>300</formula>
    </cfRule>
  </conditionalFormatting>
  <conditionalFormatting sqref="Y4">
    <cfRule type="cellIs" dxfId="1256" priority="25" stopIfTrue="1" operator="greaterThan">
      <formula>300</formula>
    </cfRule>
    <cfRule type="cellIs" dxfId="1255" priority="26" stopIfTrue="1" operator="between">
      <formula>150</formula>
      <formula>250</formula>
    </cfRule>
    <cfRule type="cellIs" dxfId="1254" priority="27" stopIfTrue="1" operator="between">
      <formula>250</formula>
      <formula>300</formula>
    </cfRule>
  </conditionalFormatting>
  <conditionalFormatting sqref="Z4">
    <cfRule type="cellIs" dxfId="1253" priority="22" stopIfTrue="1" operator="greaterThan">
      <formula>300</formula>
    </cfRule>
    <cfRule type="cellIs" dxfId="1252" priority="23" stopIfTrue="1" operator="between">
      <formula>150</formula>
      <formula>250</formula>
    </cfRule>
    <cfRule type="cellIs" dxfId="1251" priority="24" stopIfTrue="1" operator="between">
      <formula>250</formula>
      <formula>300</formula>
    </cfRule>
  </conditionalFormatting>
  <conditionalFormatting sqref="AA4">
    <cfRule type="cellIs" dxfId="1250" priority="19" stopIfTrue="1" operator="greaterThan">
      <formula>300</formula>
    </cfRule>
    <cfRule type="cellIs" dxfId="1249" priority="20" stopIfTrue="1" operator="between">
      <formula>150</formula>
      <formula>250</formula>
    </cfRule>
    <cfRule type="cellIs" dxfId="1248" priority="21" stopIfTrue="1" operator="between">
      <formula>250</formula>
      <formula>300</formula>
    </cfRule>
  </conditionalFormatting>
  <conditionalFormatting sqref="AB4">
    <cfRule type="cellIs" dxfId="1247" priority="16" stopIfTrue="1" operator="greaterThan">
      <formula>300</formula>
    </cfRule>
    <cfRule type="cellIs" dxfId="1246" priority="17" stopIfTrue="1" operator="between">
      <formula>150</formula>
      <formula>250</formula>
    </cfRule>
    <cfRule type="cellIs" dxfId="1245" priority="18" stopIfTrue="1" operator="between">
      <formula>250</formula>
      <formula>300</formula>
    </cfRule>
  </conditionalFormatting>
  <conditionalFormatting sqref="AC4">
    <cfRule type="cellIs" dxfId="1244" priority="13" stopIfTrue="1" operator="greaterThan">
      <formula>300</formula>
    </cfRule>
    <cfRule type="cellIs" dxfId="1243" priority="14" stopIfTrue="1" operator="between">
      <formula>150</formula>
      <formula>250</formula>
    </cfRule>
    <cfRule type="cellIs" dxfId="1242" priority="15" stopIfTrue="1" operator="between">
      <formula>250</formula>
      <formula>300</formula>
    </cfRule>
  </conditionalFormatting>
  <conditionalFormatting sqref="AD4">
    <cfRule type="cellIs" dxfId="1241" priority="10" stopIfTrue="1" operator="greaterThan">
      <formula>300</formula>
    </cfRule>
    <cfRule type="cellIs" dxfId="1240" priority="11" stopIfTrue="1" operator="between">
      <formula>150</formula>
      <formula>250</formula>
    </cfRule>
    <cfRule type="cellIs" dxfId="1239" priority="12" stopIfTrue="1" operator="between">
      <formula>250</formula>
      <formula>300</formula>
    </cfRule>
  </conditionalFormatting>
  <conditionalFormatting sqref="AE4">
    <cfRule type="cellIs" dxfId="1238" priority="7" stopIfTrue="1" operator="greaterThan">
      <formula>300</formula>
    </cfRule>
    <cfRule type="cellIs" dxfId="1237" priority="8" stopIfTrue="1" operator="between">
      <formula>150</formula>
      <formula>250</formula>
    </cfRule>
    <cfRule type="cellIs" dxfId="1236" priority="9" stopIfTrue="1" operator="between">
      <formula>250</formula>
      <formula>300</formula>
    </cfRule>
  </conditionalFormatting>
  <conditionalFormatting sqref="AF4">
    <cfRule type="cellIs" dxfId="1235" priority="4" stopIfTrue="1" operator="greaterThan">
      <formula>300</formula>
    </cfRule>
    <cfRule type="cellIs" dxfId="1234" priority="5" stopIfTrue="1" operator="between">
      <formula>150</formula>
      <formula>250</formula>
    </cfRule>
    <cfRule type="cellIs" dxfId="1233" priority="6" stopIfTrue="1" operator="between">
      <formula>250</formula>
      <formula>300</formula>
    </cfRule>
  </conditionalFormatting>
  <conditionalFormatting sqref="AG4">
    <cfRule type="cellIs" dxfId="1232" priority="1" stopIfTrue="1" operator="greaterThan">
      <formula>300</formula>
    </cfRule>
    <cfRule type="cellIs" dxfId="1231" priority="2" stopIfTrue="1" operator="between">
      <formula>150</formula>
      <formula>250</formula>
    </cfRule>
    <cfRule type="cellIs" dxfId="123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29.9</v>
      </c>
      <c r="C3" s="12">
        <v>20.6</v>
      </c>
      <c r="D3" s="12">
        <v>39.1</v>
      </c>
      <c r="E3" s="12">
        <v>37.5</v>
      </c>
      <c r="F3" s="12">
        <v>34.299999999999997</v>
      </c>
      <c r="G3" s="12">
        <v>26.4</v>
      </c>
      <c r="H3" s="12">
        <v>9</v>
      </c>
      <c r="I3" s="12">
        <v>6.9</v>
      </c>
      <c r="J3" s="12">
        <v>31</v>
      </c>
      <c r="K3" s="12">
        <v>24.3</v>
      </c>
      <c r="L3" s="12">
        <v>32.5</v>
      </c>
      <c r="M3" s="12">
        <v>3.6</v>
      </c>
      <c r="N3" s="12">
        <v>4.4000000000000004</v>
      </c>
      <c r="O3" s="12">
        <v>7.7</v>
      </c>
      <c r="P3" s="12">
        <v>32.4</v>
      </c>
      <c r="Q3" s="12">
        <v>30.4</v>
      </c>
      <c r="R3" s="12">
        <v>31.5</v>
      </c>
      <c r="S3" s="12">
        <v>42.6</v>
      </c>
      <c r="T3" s="12">
        <v>28</v>
      </c>
      <c r="U3" s="12">
        <v>30.8</v>
      </c>
      <c r="V3" s="12">
        <v>32.1</v>
      </c>
      <c r="W3" s="12">
        <v>33.1</v>
      </c>
      <c r="X3" s="12">
        <v>31.9</v>
      </c>
      <c r="Y3" s="12">
        <v>28.7</v>
      </c>
      <c r="Z3" s="12">
        <v>29.7</v>
      </c>
      <c r="AA3" s="12">
        <v>32.5</v>
      </c>
      <c r="AB3" s="12">
        <v>40.1</v>
      </c>
      <c r="AC3" s="12">
        <v>45.3</v>
      </c>
      <c r="AD3" s="12">
        <v>40.799999999999997</v>
      </c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57.8</v>
      </c>
      <c r="C4" s="28">
        <f t="shared" ref="C4:D4" si="1">SUM(C54:C57)</f>
        <v>34.1</v>
      </c>
      <c r="D4" s="28">
        <f t="shared" si="1"/>
        <v>44.699999999999996</v>
      </c>
      <c r="E4" s="28">
        <f t="shared" ref="E4:F4" si="2">SUM(E54:E57)</f>
        <v>63.800000000000004</v>
      </c>
      <c r="F4" s="28">
        <f t="shared" si="2"/>
        <v>77.3</v>
      </c>
      <c r="G4" s="28">
        <f t="shared" ref="G4:H4" si="3">SUM(G54:G57)</f>
        <v>80.8</v>
      </c>
      <c r="H4" s="28">
        <f t="shared" si="3"/>
        <v>39.799999999999997</v>
      </c>
      <c r="I4" s="28">
        <f t="shared" ref="I4:J4" si="4">SUM(I54:I57)</f>
        <v>27.2</v>
      </c>
      <c r="J4" s="28">
        <f t="shared" si="4"/>
        <v>150.80000000000001</v>
      </c>
      <c r="K4" s="28">
        <f t="shared" ref="K4:L4" si="5">SUM(K54:K57)</f>
        <v>32.1</v>
      </c>
      <c r="L4" s="28">
        <f t="shared" si="5"/>
        <v>58.6</v>
      </c>
      <c r="M4" s="28">
        <f t="shared" ref="M4:N4" si="6">SUM(M54:M57)</f>
        <v>16.5</v>
      </c>
      <c r="N4" s="28">
        <f t="shared" si="6"/>
        <v>20.7</v>
      </c>
      <c r="O4" s="28">
        <f t="shared" ref="O4:P4" si="7">SUM(O54:O57)</f>
        <v>29</v>
      </c>
      <c r="P4" s="28">
        <f t="shared" si="7"/>
        <v>142.19999999999999</v>
      </c>
      <c r="Q4" s="28">
        <f t="shared" ref="Q4:R4" si="8">SUM(Q54:Q57)</f>
        <v>93.5</v>
      </c>
      <c r="R4" s="28">
        <f t="shared" si="8"/>
        <v>133.39999999999998</v>
      </c>
      <c r="S4" s="28">
        <f t="shared" ref="S4:T4" si="9">SUM(S54:S57)</f>
        <v>161</v>
      </c>
      <c r="T4" s="28">
        <f t="shared" si="9"/>
        <v>101.3</v>
      </c>
      <c r="U4" s="28">
        <f t="shared" ref="U4:V4" si="10">SUM(U54:U57)</f>
        <v>162.79999999999998</v>
      </c>
      <c r="V4" s="28">
        <f t="shared" si="10"/>
        <v>182.9</v>
      </c>
      <c r="W4" s="28">
        <f t="shared" ref="W4:X4" si="11">SUM(W54:W57)</f>
        <v>188.9</v>
      </c>
      <c r="X4" s="28">
        <f t="shared" si="11"/>
        <v>119.3</v>
      </c>
      <c r="Y4" s="28">
        <f t="shared" ref="Y4:Z4" si="12">SUM(Y54:Y57)</f>
        <v>164.2</v>
      </c>
      <c r="Z4" s="28">
        <f t="shared" si="12"/>
        <v>173.1</v>
      </c>
      <c r="AA4" s="28">
        <f t="shared" ref="AA4:AB4" si="13">SUM(AA54:AA57)</f>
        <v>188.99999999999997</v>
      </c>
      <c r="AB4" s="28">
        <f t="shared" si="13"/>
        <v>134.5</v>
      </c>
      <c r="AC4" s="28">
        <f t="shared" ref="AC4:AD4" si="14">SUM(AC54:AC57)</f>
        <v>128.4</v>
      </c>
      <c r="AD4" s="28">
        <f t="shared" si="14"/>
        <v>173.4</v>
      </c>
      <c r="AE4" s="28"/>
      <c r="AF4" s="28"/>
      <c r="AG4" s="28"/>
      <c r="AI4" s="9">
        <f>SUM(C4:AG4)</f>
        <v>2923.3</v>
      </c>
      <c r="AJ4" s="14">
        <f>AVERAGE(C4:AG4)</f>
        <v>104.40357142857144</v>
      </c>
      <c r="AK4" s="15"/>
    </row>
    <row r="5" spans="1:40" x14ac:dyDescent="0.25">
      <c r="A5" s="11" t="s">
        <v>29</v>
      </c>
      <c r="B5" s="10">
        <f t="shared" ref="B5" si="15">$B53+B6</f>
        <v>451049</v>
      </c>
      <c r="C5" s="10">
        <f t="shared" ref="C5:D5" si="16">$B53+C6</f>
        <v>451084</v>
      </c>
      <c r="D5" s="10">
        <f t="shared" si="16"/>
        <v>451127</v>
      </c>
      <c r="E5" s="10">
        <f t="shared" ref="E5:F5" si="17">$B53+E6</f>
        <v>451192</v>
      </c>
      <c r="F5" s="10">
        <f t="shared" si="17"/>
        <v>451270</v>
      </c>
      <c r="G5" s="10">
        <f t="shared" ref="G5:H5" si="18">$B53+G6</f>
        <v>451250</v>
      </c>
      <c r="H5" s="10">
        <f t="shared" si="18"/>
        <v>451390</v>
      </c>
      <c r="I5" s="10">
        <f t="shared" ref="I5:J5" si="19">$B53+I6</f>
        <v>451418</v>
      </c>
      <c r="J5" s="10">
        <f t="shared" si="19"/>
        <v>451569</v>
      </c>
      <c r="K5" s="10">
        <f t="shared" ref="K5:L5" si="20">$B53+K6</f>
        <v>451601</v>
      </c>
      <c r="L5" s="10">
        <f t="shared" si="20"/>
        <v>451659</v>
      </c>
      <c r="M5" s="10">
        <f t="shared" ref="M5:N5" si="21">$B53+M6</f>
        <v>451677</v>
      </c>
      <c r="N5" s="10">
        <f t="shared" si="21"/>
        <v>451698</v>
      </c>
      <c r="O5" s="10">
        <f t="shared" ref="O5:P5" si="22">$B53+O6</f>
        <v>451726</v>
      </c>
      <c r="P5" s="10">
        <f t="shared" si="22"/>
        <v>451870</v>
      </c>
      <c r="Q5" s="10">
        <f t="shared" ref="Q5:R5" si="23">$B53+Q6</f>
        <v>451962</v>
      </c>
      <c r="R5" s="10">
        <f t="shared" si="23"/>
        <v>452096</v>
      </c>
      <c r="S5" s="10">
        <f t="shared" ref="S5:T5" si="24">$B53+S6</f>
        <v>452257</v>
      </c>
      <c r="T5" s="10">
        <f t="shared" si="24"/>
        <v>452358</v>
      </c>
      <c r="U5" s="10">
        <f t="shared" ref="U5:V5" si="25">$B53+U6</f>
        <v>452522</v>
      </c>
      <c r="V5" s="10">
        <f t="shared" si="25"/>
        <v>452705</v>
      </c>
      <c r="W5" s="10">
        <f t="shared" ref="W5:X5" si="26">$B53+W6</f>
        <v>452894</v>
      </c>
      <c r="X5" s="10">
        <f t="shared" si="26"/>
        <v>453014</v>
      </c>
      <c r="Y5" s="10">
        <f t="shared" ref="Y5:Z5" si="27">$B53+Y6</f>
        <v>453178</v>
      </c>
      <c r="Z5" s="10">
        <f t="shared" si="27"/>
        <v>453352</v>
      </c>
      <c r="AA5" s="10">
        <f t="shared" ref="AA5:AB5" si="28">$B53+AA6</f>
        <v>453541</v>
      </c>
      <c r="AB5" s="10">
        <f t="shared" si="28"/>
        <v>453675</v>
      </c>
      <c r="AC5" s="10">
        <f t="shared" ref="AC5:AD5" si="29">$B53+AC6</f>
        <v>453805</v>
      </c>
      <c r="AD5" s="10">
        <f t="shared" si="29"/>
        <v>453977</v>
      </c>
      <c r="AE5" s="10"/>
      <c r="AF5" s="10"/>
      <c r="AG5" s="10"/>
      <c r="AI5" s="10">
        <f>MAX(C5:AG5)-B5</f>
        <v>2928</v>
      </c>
    </row>
    <row r="6" spans="1:40" s="19" customFormat="1" x14ac:dyDescent="0.25">
      <c r="B6" s="24">
        <v>409374</v>
      </c>
      <c r="C6" s="24">
        <v>409409</v>
      </c>
      <c r="D6" s="24">
        <v>409452</v>
      </c>
      <c r="E6" s="24">
        <v>409517</v>
      </c>
      <c r="F6" s="24">
        <v>409595</v>
      </c>
      <c r="G6" s="24">
        <v>409575</v>
      </c>
      <c r="H6" s="24">
        <v>409715</v>
      </c>
      <c r="I6" s="24">
        <v>409743</v>
      </c>
      <c r="J6" s="24">
        <v>409894</v>
      </c>
      <c r="K6" s="24">
        <v>409926</v>
      </c>
      <c r="L6" s="24">
        <v>409984</v>
      </c>
      <c r="M6" s="24">
        <v>410002</v>
      </c>
      <c r="N6" s="24">
        <v>410023</v>
      </c>
      <c r="O6" s="24">
        <v>410051</v>
      </c>
      <c r="P6" s="24">
        <v>410195</v>
      </c>
      <c r="Q6" s="24">
        <v>410287</v>
      </c>
      <c r="R6" s="24">
        <v>410421</v>
      </c>
      <c r="S6" s="24">
        <v>410582</v>
      </c>
      <c r="T6" s="24">
        <v>410683</v>
      </c>
      <c r="U6" s="24">
        <v>410847</v>
      </c>
      <c r="V6" s="24">
        <v>411030</v>
      </c>
      <c r="W6" s="24">
        <v>411219</v>
      </c>
      <c r="X6" s="24">
        <v>411339</v>
      </c>
      <c r="Y6" s="24">
        <v>411503</v>
      </c>
      <c r="Z6" s="24">
        <v>411677</v>
      </c>
      <c r="AA6" s="24">
        <v>411866</v>
      </c>
      <c r="AB6" s="24">
        <v>412000</v>
      </c>
      <c r="AC6" s="24">
        <v>412130</v>
      </c>
      <c r="AD6" s="24">
        <v>412302</v>
      </c>
      <c r="AE6" s="24"/>
      <c r="AF6" s="24"/>
      <c r="AG6" s="24"/>
      <c r="AI6" s="10"/>
      <c r="AJ6" s="20"/>
    </row>
    <row r="7" spans="1:40" x14ac:dyDescent="0.25">
      <c r="A7" s="11" t="s">
        <v>27</v>
      </c>
      <c r="B7" s="10">
        <v>386372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SUM(AI54:AI56)+B53</f>
        <v>388899</v>
      </c>
      <c r="AI7" s="10">
        <f>MAX(C7:AG7)-B7</f>
        <v>2527</v>
      </c>
      <c r="AJ7" s="16"/>
    </row>
    <row r="8" spans="1:40" x14ac:dyDescent="0.25">
      <c r="A8" s="18" t="s">
        <v>37</v>
      </c>
      <c r="B8" s="10">
        <v>64677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65077</v>
      </c>
      <c r="AI8" s="10">
        <f>MAX(C8:AG8)-B8</f>
        <v>400</v>
      </c>
    </row>
    <row r="9" spans="1:40" x14ac:dyDescent="0.25">
      <c r="AI9" s="10">
        <f>SUM(AI7:AI8)</f>
        <v>2927</v>
      </c>
    </row>
    <row r="53" spans="1:41" x14ac:dyDescent="0.25">
      <c r="B53">
        <v>41675</v>
      </c>
      <c r="AI53" t="s">
        <v>38</v>
      </c>
    </row>
    <row r="54" spans="1:41" x14ac:dyDescent="0.25">
      <c r="A54" s="11" t="s">
        <v>22</v>
      </c>
      <c r="B54" s="12">
        <v>16.899999999999999</v>
      </c>
      <c r="C54" s="12">
        <v>10</v>
      </c>
      <c r="D54" s="12">
        <v>13.1</v>
      </c>
      <c r="E54" s="12">
        <v>19</v>
      </c>
      <c r="F54" s="12">
        <v>22.8</v>
      </c>
      <c r="G54" s="12">
        <v>23.7</v>
      </c>
      <c r="H54" s="12">
        <v>11.6</v>
      </c>
      <c r="I54" s="12">
        <v>8</v>
      </c>
      <c r="J54" s="12">
        <v>46.1</v>
      </c>
      <c r="K54" s="12">
        <v>9.6</v>
      </c>
      <c r="L54" s="12">
        <v>17.899999999999999</v>
      </c>
      <c r="M54" s="12">
        <v>4.7</v>
      </c>
      <c r="N54" s="12">
        <v>5.8</v>
      </c>
      <c r="O54" s="12">
        <v>7.8</v>
      </c>
      <c r="P54" s="12">
        <v>44.1</v>
      </c>
      <c r="Q54" s="12">
        <v>27</v>
      </c>
      <c r="R54" s="12">
        <v>39.6</v>
      </c>
      <c r="S54" s="12">
        <v>49.5</v>
      </c>
      <c r="T54" s="12">
        <v>29.3</v>
      </c>
      <c r="U54" s="12">
        <v>49.7</v>
      </c>
      <c r="V54" s="12">
        <v>55.9</v>
      </c>
      <c r="W54" s="12">
        <v>57.7</v>
      </c>
      <c r="X54" s="12">
        <v>34.6</v>
      </c>
      <c r="Y54" s="12">
        <v>49</v>
      </c>
      <c r="Z54" s="12">
        <v>52.2</v>
      </c>
      <c r="AA54" s="12">
        <v>57</v>
      </c>
      <c r="AB54" s="12">
        <v>38.4</v>
      </c>
      <c r="AC54" s="12">
        <v>37.200000000000003</v>
      </c>
      <c r="AD54" s="12">
        <v>54.1</v>
      </c>
      <c r="AE54" s="12"/>
      <c r="AF54" s="12"/>
      <c r="AG54" s="12"/>
      <c r="AH54" s="12"/>
      <c r="AI54" s="10">
        <v>91853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16.600000000000001</v>
      </c>
      <c r="C55" s="12">
        <v>9.6999999999999993</v>
      </c>
      <c r="D55" s="12">
        <v>12.8</v>
      </c>
      <c r="E55" s="12">
        <v>18.7</v>
      </c>
      <c r="F55" s="12">
        <v>22.4</v>
      </c>
      <c r="G55" s="12">
        <v>23.3</v>
      </c>
      <c r="H55" s="12">
        <v>11.4</v>
      </c>
      <c r="I55" s="12">
        <v>7.7</v>
      </c>
      <c r="J55" s="12">
        <v>45.9</v>
      </c>
      <c r="K55" s="12">
        <v>7.9</v>
      </c>
      <c r="L55" s="12">
        <v>16.100000000000001</v>
      </c>
      <c r="M55" s="12">
        <v>4.5</v>
      </c>
      <c r="N55" s="12">
        <v>5.9</v>
      </c>
      <c r="O55" s="12">
        <v>8.5</v>
      </c>
      <c r="P55" s="12">
        <v>43.5</v>
      </c>
      <c r="Q55" s="12">
        <v>26.5</v>
      </c>
      <c r="R55" s="12">
        <v>39</v>
      </c>
      <c r="S55" s="12">
        <v>48.8</v>
      </c>
      <c r="T55" s="12">
        <v>28.7</v>
      </c>
      <c r="U55" s="12">
        <v>48.9</v>
      </c>
      <c r="V55" s="12">
        <v>55.1</v>
      </c>
      <c r="W55" s="12">
        <v>56.8</v>
      </c>
      <c r="X55" s="12">
        <v>34</v>
      </c>
      <c r="Y55" s="12">
        <v>48.3</v>
      </c>
      <c r="Z55" s="12">
        <v>51.3</v>
      </c>
      <c r="AA55" s="12">
        <v>56.1</v>
      </c>
      <c r="AB55" s="12">
        <v>37.9</v>
      </c>
      <c r="AC55" s="12">
        <v>36.799999999999997</v>
      </c>
      <c r="AD55" s="12">
        <v>52.7</v>
      </c>
      <c r="AE55" s="12"/>
      <c r="AF55" s="12"/>
      <c r="AG55" s="12"/>
      <c r="AH55" s="12"/>
      <c r="AI55" s="10">
        <v>131309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16</v>
      </c>
      <c r="C56" s="12">
        <v>9.4</v>
      </c>
      <c r="D56" s="12">
        <v>12.4</v>
      </c>
      <c r="E56" s="12">
        <v>17.600000000000001</v>
      </c>
      <c r="F56" s="12">
        <v>21.3</v>
      </c>
      <c r="G56" s="12">
        <v>22.2</v>
      </c>
      <c r="H56" s="12">
        <v>11</v>
      </c>
      <c r="I56" s="12">
        <v>7.5</v>
      </c>
      <c r="J56" s="12">
        <v>40.799999999999997</v>
      </c>
      <c r="K56" s="12">
        <v>9.9</v>
      </c>
      <c r="L56" s="12">
        <v>17.100000000000001</v>
      </c>
      <c r="M56" s="12">
        <v>4.8</v>
      </c>
      <c r="N56" s="12">
        <v>6.2</v>
      </c>
      <c r="O56" s="12">
        <v>9.3000000000000007</v>
      </c>
      <c r="P56" s="12">
        <v>39.299999999999997</v>
      </c>
      <c r="Q56" s="12">
        <v>25.4</v>
      </c>
      <c r="R56" s="12">
        <v>36.299999999999997</v>
      </c>
      <c r="S56" s="12">
        <v>42.2</v>
      </c>
      <c r="T56" s="12">
        <v>27.6</v>
      </c>
      <c r="U56" s="12">
        <v>43.3</v>
      </c>
      <c r="V56" s="12">
        <v>47.4</v>
      </c>
      <c r="W56" s="12">
        <v>48.8</v>
      </c>
      <c r="X56" s="12">
        <v>32.200000000000003</v>
      </c>
      <c r="Y56" s="12">
        <v>43.8</v>
      </c>
      <c r="Z56" s="12">
        <v>45.7</v>
      </c>
      <c r="AA56" s="12">
        <v>49.3</v>
      </c>
      <c r="AB56" s="12">
        <v>36.6</v>
      </c>
      <c r="AC56" s="12">
        <v>35.9</v>
      </c>
      <c r="AD56" s="12">
        <v>45.9</v>
      </c>
      <c r="AE56" s="12"/>
      <c r="AF56" s="12"/>
      <c r="AG56" s="12"/>
      <c r="AH56" s="12"/>
      <c r="AI56" s="10">
        <v>124062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8.3000000000000007</v>
      </c>
      <c r="C57" s="12">
        <v>5</v>
      </c>
      <c r="D57" s="12">
        <v>6.4</v>
      </c>
      <c r="E57" s="12">
        <v>8.5</v>
      </c>
      <c r="F57" s="12">
        <v>10.8</v>
      </c>
      <c r="G57" s="12">
        <v>11.6</v>
      </c>
      <c r="H57" s="12">
        <v>5.8</v>
      </c>
      <c r="I57" s="12">
        <v>4</v>
      </c>
      <c r="J57" s="12">
        <v>18</v>
      </c>
      <c r="K57" s="12">
        <v>4.7</v>
      </c>
      <c r="L57" s="12">
        <v>7.5</v>
      </c>
      <c r="M57" s="12">
        <v>2.5</v>
      </c>
      <c r="N57" s="12">
        <v>2.8</v>
      </c>
      <c r="O57" s="12">
        <v>3.4</v>
      </c>
      <c r="P57" s="12">
        <v>15.3</v>
      </c>
      <c r="Q57" s="12">
        <v>14.6</v>
      </c>
      <c r="R57" s="12">
        <v>18.5</v>
      </c>
      <c r="S57" s="12">
        <v>20.5</v>
      </c>
      <c r="T57" s="12">
        <v>15.7</v>
      </c>
      <c r="U57" s="12">
        <v>20.9</v>
      </c>
      <c r="V57" s="12">
        <v>24.5</v>
      </c>
      <c r="W57" s="12">
        <v>25.6</v>
      </c>
      <c r="X57" s="12">
        <v>18.5</v>
      </c>
      <c r="Y57" s="12">
        <v>23.1</v>
      </c>
      <c r="Z57" s="12">
        <v>23.9</v>
      </c>
      <c r="AA57" s="12">
        <v>26.6</v>
      </c>
      <c r="AB57" s="12">
        <v>21.6</v>
      </c>
      <c r="AC57" s="12">
        <v>18.5</v>
      </c>
      <c r="AD57" s="12">
        <v>20.7</v>
      </c>
      <c r="AE57" s="12"/>
      <c r="AF57" s="12"/>
      <c r="AG57" s="12"/>
      <c r="AH57" s="12"/>
      <c r="AI57" s="10">
        <v>65077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1229" priority="172" stopIfTrue="1" operator="greaterThan">
      <formula>300</formula>
    </cfRule>
    <cfRule type="cellIs" dxfId="1228" priority="173" stopIfTrue="1" operator="between">
      <formula>150</formula>
      <formula>250</formula>
    </cfRule>
    <cfRule type="cellIs" dxfId="1227" priority="174" stopIfTrue="1" operator="between">
      <formula>250</formula>
      <formula>300</formula>
    </cfRule>
  </conditionalFormatting>
  <conditionalFormatting sqref="AE4">
    <cfRule type="cellIs" dxfId="1226" priority="88" stopIfTrue="1" operator="greaterThan">
      <formula>300</formula>
    </cfRule>
    <cfRule type="cellIs" dxfId="1225" priority="89" stopIfTrue="1" operator="between">
      <formula>150</formula>
      <formula>250</formula>
    </cfRule>
    <cfRule type="cellIs" dxfId="1224" priority="90" stopIfTrue="1" operator="between">
      <formula>250</formula>
      <formula>300</formula>
    </cfRule>
  </conditionalFormatting>
  <conditionalFormatting sqref="AF4">
    <cfRule type="cellIs" dxfId="1223" priority="85" stopIfTrue="1" operator="greaterThan">
      <formula>300</formula>
    </cfRule>
    <cfRule type="cellIs" dxfId="1222" priority="86" stopIfTrue="1" operator="between">
      <formula>150</formula>
      <formula>250</formula>
    </cfRule>
    <cfRule type="cellIs" dxfId="1221" priority="87" stopIfTrue="1" operator="between">
      <formula>250</formula>
      <formula>300</formula>
    </cfRule>
  </conditionalFormatting>
  <conditionalFormatting sqref="AG4">
    <cfRule type="cellIs" dxfId="1220" priority="82" stopIfTrue="1" operator="greaterThan">
      <formula>300</formula>
    </cfRule>
    <cfRule type="cellIs" dxfId="1219" priority="83" stopIfTrue="1" operator="between">
      <formula>150</formula>
      <formula>250</formula>
    </cfRule>
    <cfRule type="cellIs" dxfId="1218" priority="84" stopIfTrue="1" operator="between">
      <formula>250</formula>
      <formula>300</formula>
    </cfRule>
  </conditionalFormatting>
  <conditionalFormatting sqref="B4">
    <cfRule type="cellIs" dxfId="1217" priority="79" stopIfTrue="1" operator="greaterThan">
      <formula>300</formula>
    </cfRule>
    <cfRule type="cellIs" dxfId="1216" priority="80" stopIfTrue="1" operator="between">
      <formula>150</formula>
      <formula>250</formula>
    </cfRule>
    <cfRule type="cellIs" dxfId="1215" priority="81" stopIfTrue="1" operator="between">
      <formula>250</formula>
      <formula>300</formula>
    </cfRule>
  </conditionalFormatting>
  <conditionalFormatting sqref="D4">
    <cfRule type="cellIs" dxfId="1214" priority="76" stopIfTrue="1" operator="greaterThan">
      <formula>300</formula>
    </cfRule>
    <cfRule type="cellIs" dxfId="1213" priority="77" stopIfTrue="1" operator="between">
      <formula>150</formula>
      <formula>250</formula>
    </cfRule>
    <cfRule type="cellIs" dxfId="1212" priority="78" stopIfTrue="1" operator="between">
      <formula>250</formula>
      <formula>300</formula>
    </cfRule>
  </conditionalFormatting>
  <conditionalFormatting sqref="E4">
    <cfRule type="cellIs" dxfId="1211" priority="73" stopIfTrue="1" operator="greaterThan">
      <formula>300</formula>
    </cfRule>
    <cfRule type="cellIs" dxfId="1210" priority="74" stopIfTrue="1" operator="between">
      <formula>150</formula>
      <formula>250</formula>
    </cfRule>
    <cfRule type="cellIs" dxfId="1209" priority="75" stopIfTrue="1" operator="between">
      <formula>250</formula>
      <formula>300</formula>
    </cfRule>
  </conditionalFormatting>
  <conditionalFormatting sqref="F4">
    <cfRule type="cellIs" dxfId="1208" priority="70" stopIfTrue="1" operator="greaterThan">
      <formula>300</formula>
    </cfRule>
    <cfRule type="cellIs" dxfId="1207" priority="71" stopIfTrue="1" operator="between">
      <formula>150</formula>
      <formula>250</formula>
    </cfRule>
    <cfRule type="cellIs" dxfId="1206" priority="72" stopIfTrue="1" operator="between">
      <formula>250</formula>
      <formula>300</formula>
    </cfRule>
  </conditionalFormatting>
  <conditionalFormatting sqref="G4">
    <cfRule type="cellIs" dxfId="1205" priority="67" stopIfTrue="1" operator="greaterThan">
      <formula>300</formula>
    </cfRule>
    <cfRule type="cellIs" dxfId="1204" priority="68" stopIfTrue="1" operator="between">
      <formula>150</formula>
      <formula>250</formula>
    </cfRule>
    <cfRule type="cellIs" dxfId="1203" priority="69" stopIfTrue="1" operator="between">
      <formula>250</formula>
      <formula>300</formula>
    </cfRule>
  </conditionalFormatting>
  <conditionalFormatting sqref="H4">
    <cfRule type="cellIs" dxfId="1202" priority="64" stopIfTrue="1" operator="greaterThan">
      <formula>300</formula>
    </cfRule>
    <cfRule type="cellIs" dxfId="1201" priority="65" stopIfTrue="1" operator="between">
      <formula>150</formula>
      <formula>250</formula>
    </cfRule>
    <cfRule type="cellIs" dxfId="1200" priority="66" stopIfTrue="1" operator="between">
      <formula>250</formula>
      <formula>300</formula>
    </cfRule>
  </conditionalFormatting>
  <conditionalFormatting sqref="I4">
    <cfRule type="cellIs" dxfId="1199" priority="61" stopIfTrue="1" operator="greaterThan">
      <formula>300</formula>
    </cfRule>
    <cfRule type="cellIs" dxfId="1198" priority="62" stopIfTrue="1" operator="between">
      <formula>150</formula>
      <formula>250</formula>
    </cfRule>
    <cfRule type="cellIs" dxfId="1197" priority="63" stopIfTrue="1" operator="between">
      <formula>250</formula>
      <formula>300</formula>
    </cfRule>
  </conditionalFormatting>
  <conditionalFormatting sqref="J4">
    <cfRule type="cellIs" dxfId="1196" priority="58" stopIfTrue="1" operator="greaterThan">
      <formula>300</formula>
    </cfRule>
    <cfRule type="cellIs" dxfId="1195" priority="59" stopIfTrue="1" operator="between">
      <formula>150</formula>
      <formula>250</formula>
    </cfRule>
    <cfRule type="cellIs" dxfId="1194" priority="60" stopIfTrue="1" operator="between">
      <formula>250</formula>
      <formula>300</formula>
    </cfRule>
  </conditionalFormatting>
  <conditionalFormatting sqref="K4">
    <cfRule type="cellIs" dxfId="1193" priority="55" stopIfTrue="1" operator="greaterThan">
      <formula>300</formula>
    </cfRule>
    <cfRule type="cellIs" dxfId="1192" priority="56" stopIfTrue="1" operator="between">
      <formula>150</formula>
      <formula>250</formula>
    </cfRule>
    <cfRule type="cellIs" dxfId="1191" priority="57" stopIfTrue="1" operator="between">
      <formula>250</formula>
      <formula>300</formula>
    </cfRule>
  </conditionalFormatting>
  <conditionalFormatting sqref="L4">
    <cfRule type="cellIs" dxfId="1190" priority="52" stopIfTrue="1" operator="greaterThan">
      <formula>300</formula>
    </cfRule>
    <cfRule type="cellIs" dxfId="1189" priority="53" stopIfTrue="1" operator="between">
      <formula>150</formula>
      <formula>250</formula>
    </cfRule>
    <cfRule type="cellIs" dxfId="1188" priority="54" stopIfTrue="1" operator="between">
      <formula>250</formula>
      <formula>300</formula>
    </cfRule>
  </conditionalFormatting>
  <conditionalFormatting sqref="M4">
    <cfRule type="cellIs" dxfId="1187" priority="49" stopIfTrue="1" operator="greaterThan">
      <formula>300</formula>
    </cfRule>
    <cfRule type="cellIs" dxfId="1186" priority="50" stopIfTrue="1" operator="between">
      <formula>150</formula>
      <formula>250</formula>
    </cfRule>
    <cfRule type="cellIs" dxfId="1185" priority="51" stopIfTrue="1" operator="between">
      <formula>250</formula>
      <formula>300</formula>
    </cfRule>
  </conditionalFormatting>
  <conditionalFormatting sqref="N4">
    <cfRule type="cellIs" dxfId="1184" priority="46" stopIfTrue="1" operator="greaterThan">
      <formula>300</formula>
    </cfRule>
    <cfRule type="cellIs" dxfId="1183" priority="47" stopIfTrue="1" operator="between">
      <formula>150</formula>
      <formula>250</formula>
    </cfRule>
    <cfRule type="cellIs" dxfId="1182" priority="48" stopIfTrue="1" operator="between">
      <formula>250</formula>
      <formula>300</formula>
    </cfRule>
  </conditionalFormatting>
  <conditionalFormatting sqref="O4">
    <cfRule type="cellIs" dxfId="1181" priority="43" stopIfTrue="1" operator="greaterThan">
      <formula>300</formula>
    </cfRule>
    <cfRule type="cellIs" dxfId="1180" priority="44" stopIfTrue="1" operator="between">
      <formula>150</formula>
      <formula>250</formula>
    </cfRule>
    <cfRule type="cellIs" dxfId="1179" priority="45" stopIfTrue="1" operator="between">
      <formula>250</formula>
      <formula>300</formula>
    </cfRule>
  </conditionalFormatting>
  <conditionalFormatting sqref="P4">
    <cfRule type="cellIs" dxfId="1178" priority="40" stopIfTrue="1" operator="greaterThan">
      <formula>300</formula>
    </cfRule>
    <cfRule type="cellIs" dxfId="1177" priority="41" stopIfTrue="1" operator="between">
      <formula>150</formula>
      <formula>250</formula>
    </cfRule>
    <cfRule type="cellIs" dxfId="1176" priority="42" stopIfTrue="1" operator="between">
      <formula>250</formula>
      <formula>300</formula>
    </cfRule>
  </conditionalFormatting>
  <conditionalFormatting sqref="Q4">
    <cfRule type="cellIs" dxfId="1175" priority="37" stopIfTrue="1" operator="greaterThan">
      <formula>300</formula>
    </cfRule>
    <cfRule type="cellIs" dxfId="1174" priority="38" stopIfTrue="1" operator="between">
      <formula>150</formula>
      <formula>250</formula>
    </cfRule>
    <cfRule type="cellIs" dxfId="1173" priority="39" stopIfTrue="1" operator="between">
      <formula>250</formula>
      <formula>300</formula>
    </cfRule>
  </conditionalFormatting>
  <conditionalFormatting sqref="R4">
    <cfRule type="cellIs" dxfId="1172" priority="34" stopIfTrue="1" operator="greaterThan">
      <formula>300</formula>
    </cfRule>
    <cfRule type="cellIs" dxfId="1171" priority="35" stopIfTrue="1" operator="between">
      <formula>150</formula>
      <formula>250</formula>
    </cfRule>
    <cfRule type="cellIs" dxfId="1170" priority="36" stopIfTrue="1" operator="between">
      <formula>250</formula>
      <formula>300</formula>
    </cfRule>
  </conditionalFormatting>
  <conditionalFormatting sqref="S4">
    <cfRule type="cellIs" dxfId="1169" priority="31" stopIfTrue="1" operator="greaterThan">
      <formula>300</formula>
    </cfRule>
    <cfRule type="cellIs" dxfId="1168" priority="32" stopIfTrue="1" operator="between">
      <formula>150</formula>
      <formula>250</formula>
    </cfRule>
    <cfRule type="cellIs" dxfId="1167" priority="33" stopIfTrue="1" operator="between">
      <formula>250</formula>
      <formula>300</formula>
    </cfRule>
  </conditionalFormatting>
  <conditionalFormatting sqref="T4">
    <cfRule type="cellIs" dxfId="1166" priority="28" stopIfTrue="1" operator="greaterThan">
      <formula>300</formula>
    </cfRule>
    <cfRule type="cellIs" dxfId="1165" priority="29" stopIfTrue="1" operator="between">
      <formula>150</formula>
      <formula>250</formula>
    </cfRule>
    <cfRule type="cellIs" dxfId="1164" priority="30" stopIfTrue="1" operator="between">
      <formula>250</formula>
      <formula>300</formula>
    </cfRule>
  </conditionalFormatting>
  <conditionalFormatting sqref="U4">
    <cfRule type="cellIs" dxfId="1163" priority="25" stopIfTrue="1" operator="greaterThan">
      <formula>300</formula>
    </cfRule>
    <cfRule type="cellIs" dxfId="1162" priority="26" stopIfTrue="1" operator="between">
      <formula>150</formula>
      <formula>250</formula>
    </cfRule>
    <cfRule type="cellIs" dxfId="1161" priority="27" stopIfTrue="1" operator="between">
      <formula>250</formula>
      <formula>300</formula>
    </cfRule>
  </conditionalFormatting>
  <conditionalFormatting sqref="V4">
    <cfRule type="cellIs" dxfId="1160" priority="22" stopIfTrue="1" operator="greaterThan">
      <formula>300</formula>
    </cfRule>
    <cfRule type="cellIs" dxfId="1159" priority="23" stopIfTrue="1" operator="between">
      <formula>150</formula>
      <formula>250</formula>
    </cfRule>
    <cfRule type="cellIs" dxfId="1158" priority="24" stopIfTrue="1" operator="between">
      <formula>250</formula>
      <formula>300</formula>
    </cfRule>
  </conditionalFormatting>
  <conditionalFormatting sqref="W4">
    <cfRule type="cellIs" dxfId="1157" priority="19" stopIfTrue="1" operator="greaterThan">
      <formula>300</formula>
    </cfRule>
    <cfRule type="cellIs" dxfId="1156" priority="20" stopIfTrue="1" operator="between">
      <formula>150</formula>
      <formula>250</formula>
    </cfRule>
    <cfRule type="cellIs" dxfId="1155" priority="21" stopIfTrue="1" operator="between">
      <formula>250</formula>
      <formula>300</formula>
    </cfRule>
  </conditionalFormatting>
  <conditionalFormatting sqref="X4">
    <cfRule type="cellIs" dxfId="1154" priority="16" stopIfTrue="1" operator="greaterThan">
      <formula>300</formula>
    </cfRule>
    <cfRule type="cellIs" dxfId="1153" priority="17" stopIfTrue="1" operator="between">
      <formula>150</formula>
      <formula>250</formula>
    </cfRule>
    <cfRule type="cellIs" dxfId="1152" priority="18" stopIfTrue="1" operator="between">
      <formula>250</formula>
      <formula>300</formula>
    </cfRule>
  </conditionalFormatting>
  <conditionalFormatting sqref="Y4">
    <cfRule type="cellIs" dxfId="1151" priority="13" stopIfTrue="1" operator="greaterThan">
      <formula>300</formula>
    </cfRule>
    <cfRule type="cellIs" dxfId="1150" priority="14" stopIfTrue="1" operator="between">
      <formula>150</formula>
      <formula>250</formula>
    </cfRule>
    <cfRule type="cellIs" dxfId="1149" priority="15" stopIfTrue="1" operator="between">
      <formula>250</formula>
      <formula>300</formula>
    </cfRule>
  </conditionalFormatting>
  <conditionalFormatting sqref="Z4">
    <cfRule type="cellIs" dxfId="1148" priority="10" stopIfTrue="1" operator="greaterThan">
      <formula>300</formula>
    </cfRule>
    <cfRule type="cellIs" dxfId="1147" priority="11" stopIfTrue="1" operator="between">
      <formula>150</formula>
      <formula>250</formula>
    </cfRule>
    <cfRule type="cellIs" dxfId="1146" priority="12" stopIfTrue="1" operator="between">
      <formula>250</formula>
      <formula>300</formula>
    </cfRule>
  </conditionalFormatting>
  <conditionalFormatting sqref="AA4:AB4">
    <cfRule type="cellIs" dxfId="1145" priority="7" stopIfTrue="1" operator="greaterThan">
      <formula>300</formula>
    </cfRule>
    <cfRule type="cellIs" dxfId="1144" priority="8" stopIfTrue="1" operator="between">
      <formula>150</formula>
      <formula>250</formula>
    </cfRule>
    <cfRule type="cellIs" dxfId="1143" priority="9" stopIfTrue="1" operator="between">
      <formula>250</formula>
      <formula>300</formula>
    </cfRule>
  </conditionalFormatting>
  <conditionalFormatting sqref="AC4">
    <cfRule type="cellIs" dxfId="1142" priority="4" stopIfTrue="1" operator="greaterThan">
      <formula>300</formula>
    </cfRule>
    <cfRule type="cellIs" dxfId="1141" priority="5" stopIfTrue="1" operator="between">
      <formula>150</formula>
      <formula>250</formula>
    </cfRule>
    <cfRule type="cellIs" dxfId="1140" priority="6" stopIfTrue="1" operator="between">
      <formula>250</formula>
      <formula>300</formula>
    </cfRule>
  </conditionalFormatting>
  <conditionalFormatting sqref="AD4">
    <cfRule type="cellIs" dxfId="1139" priority="1" stopIfTrue="1" operator="greaterThan">
      <formula>300</formula>
    </cfRule>
    <cfRule type="cellIs" dxfId="1138" priority="2" stopIfTrue="1" operator="between">
      <formula>150</formula>
      <formula>250</formula>
    </cfRule>
    <cfRule type="cellIs" dxfId="1137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3" sqref="AG3:AG57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40.799999999999997</v>
      </c>
      <c r="C3" s="12">
        <v>36.200000000000003</v>
      </c>
      <c r="D3" s="12">
        <v>34.5</v>
      </c>
      <c r="E3" s="12">
        <v>12.5</v>
      </c>
      <c r="F3" s="12">
        <v>38.799999999999997</v>
      </c>
      <c r="G3" s="12">
        <v>18.8</v>
      </c>
      <c r="H3" s="12">
        <v>46.2</v>
      </c>
      <c r="I3" s="12">
        <v>43.2</v>
      </c>
      <c r="J3" s="12">
        <v>43.6</v>
      </c>
      <c r="K3" s="12">
        <v>39.9</v>
      </c>
      <c r="L3" s="12">
        <v>38.5</v>
      </c>
      <c r="M3" s="12">
        <v>31.4</v>
      </c>
      <c r="N3" s="12">
        <v>48.1</v>
      </c>
      <c r="O3" s="12">
        <v>48.3</v>
      </c>
      <c r="P3" s="12">
        <v>51.1</v>
      </c>
      <c r="Q3" s="12">
        <v>35.700000000000003</v>
      </c>
      <c r="R3" s="12">
        <v>50.8</v>
      </c>
      <c r="S3" s="12">
        <v>44.2</v>
      </c>
      <c r="T3" s="12">
        <v>49</v>
      </c>
      <c r="U3" s="12">
        <v>48.6</v>
      </c>
      <c r="V3" s="12">
        <v>44.5</v>
      </c>
      <c r="W3" s="12">
        <v>50.2</v>
      </c>
      <c r="X3" s="12">
        <v>50</v>
      </c>
      <c r="Y3" s="12">
        <v>30.1</v>
      </c>
      <c r="Z3" s="12">
        <v>41.1</v>
      </c>
      <c r="AA3" s="12">
        <v>48.4</v>
      </c>
      <c r="AB3" s="12">
        <v>47.2</v>
      </c>
      <c r="AC3" s="12">
        <v>52</v>
      </c>
      <c r="AD3" s="12">
        <v>41.3</v>
      </c>
      <c r="AE3" s="12">
        <v>40</v>
      </c>
      <c r="AF3" s="12">
        <v>39.700000000000003</v>
      </c>
      <c r="AG3" s="12">
        <v>39.5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173.4</v>
      </c>
      <c r="C4" s="28">
        <f t="shared" ref="C4:D4" si="1">SUM(C54:C57)</f>
        <v>191.7</v>
      </c>
      <c r="D4" s="28">
        <f t="shared" si="1"/>
        <v>199.6</v>
      </c>
      <c r="E4" s="28">
        <f t="shared" ref="E4:F4" si="2">SUM(E54:E57)</f>
        <v>81.5</v>
      </c>
      <c r="F4" s="28">
        <f t="shared" si="2"/>
        <v>117</v>
      </c>
      <c r="G4" s="28">
        <f t="shared" ref="G4:H4" si="3">SUM(G54:G57)</f>
        <v>48.5</v>
      </c>
      <c r="H4" s="28">
        <f t="shared" si="3"/>
        <v>189.5</v>
      </c>
      <c r="I4" s="28">
        <f t="shared" ref="I4:J4" si="4">SUM(I54:I57)</f>
        <v>144.9</v>
      </c>
      <c r="J4" s="28">
        <f t="shared" si="4"/>
        <v>144.69999999999999</v>
      </c>
      <c r="K4" s="28">
        <f t="shared" ref="K4:L4" si="5">SUM(K54:K57)</f>
        <v>163.60000000000002</v>
      </c>
      <c r="L4" s="28">
        <f t="shared" si="5"/>
        <v>217.89999999999998</v>
      </c>
      <c r="M4" s="28">
        <f t="shared" ref="M4:N4" si="6">SUM(M54:M57)</f>
        <v>103.60000000000001</v>
      </c>
      <c r="N4" s="28">
        <f t="shared" si="6"/>
        <v>242.7</v>
      </c>
      <c r="O4" s="28">
        <f t="shared" ref="O4:P4" si="7">SUM(O54:O57)</f>
        <v>154.20000000000002</v>
      </c>
      <c r="P4" s="28">
        <f t="shared" si="7"/>
        <v>92.2</v>
      </c>
      <c r="Q4" s="28">
        <f t="shared" ref="Q4:R4" si="8">SUM(Q54:Q57)</f>
        <v>61.6</v>
      </c>
      <c r="R4" s="28">
        <f t="shared" si="8"/>
        <v>125</v>
      </c>
      <c r="S4" s="28">
        <f t="shared" ref="S4:T4" si="9">SUM(S54:S57)</f>
        <v>107.10000000000001</v>
      </c>
      <c r="T4" s="28">
        <f t="shared" si="9"/>
        <v>184.39999999999998</v>
      </c>
      <c r="U4" s="28">
        <f t="shared" ref="U4:V4" si="10">SUM(U54:U57)</f>
        <v>223.70000000000002</v>
      </c>
      <c r="V4" s="28">
        <f t="shared" si="10"/>
        <v>243.29999999999998</v>
      </c>
      <c r="W4" s="28">
        <f t="shared" ref="W4:X4" si="11">SUM(W54:W57)</f>
        <v>168.9</v>
      </c>
      <c r="X4" s="28">
        <f t="shared" si="11"/>
        <v>182.2</v>
      </c>
      <c r="Y4" s="28">
        <f t="shared" ref="Y4:Z4" si="12">SUM(Y54:Y57)</f>
        <v>187.2</v>
      </c>
      <c r="Z4" s="28">
        <f t="shared" si="12"/>
        <v>260.89999999999998</v>
      </c>
      <c r="AA4" s="28">
        <f t="shared" ref="AA4:AB4" si="13">SUM(AA54:AA57)</f>
        <v>210.5</v>
      </c>
      <c r="AB4" s="28">
        <f t="shared" si="13"/>
        <v>228.7</v>
      </c>
      <c r="AC4" s="28">
        <f t="shared" ref="AC4:AD4" si="14">SUM(AC54:AC57)</f>
        <v>289.60000000000002</v>
      </c>
      <c r="AD4" s="28">
        <f t="shared" si="14"/>
        <v>276.8</v>
      </c>
      <c r="AE4" s="28">
        <f t="shared" ref="AE4:AF4" si="15">SUM(AE54:AE57)</f>
        <v>269.09999999999997</v>
      </c>
      <c r="AF4" s="28">
        <f t="shared" si="15"/>
        <v>271.29999999999995</v>
      </c>
      <c r="AG4" s="28">
        <f t="shared" ref="AG4" si="16">SUM(AG54:AG57)</f>
        <v>269.89999999999998</v>
      </c>
      <c r="AI4" s="9">
        <f>SUM(C4:AG4)</f>
        <v>5651.8</v>
      </c>
      <c r="AJ4" s="14">
        <f>AVERAGE(C4:AG4)</f>
        <v>182.31612903225806</v>
      </c>
      <c r="AK4" s="15"/>
    </row>
    <row r="5" spans="1:40" x14ac:dyDescent="0.25">
      <c r="A5" s="11" t="s">
        <v>29</v>
      </c>
      <c r="B5" s="10">
        <f t="shared" ref="B5:AG5" si="17">$A53+B6</f>
        <v>453977</v>
      </c>
      <c r="C5" s="10">
        <f t="shared" si="17"/>
        <v>454169</v>
      </c>
      <c r="D5" s="10">
        <f t="shared" si="17"/>
        <v>454369</v>
      </c>
      <c r="E5" s="10">
        <f t="shared" si="17"/>
        <v>454450</v>
      </c>
      <c r="F5" s="10">
        <f t="shared" si="17"/>
        <v>454567</v>
      </c>
      <c r="G5" s="10">
        <f t="shared" si="17"/>
        <v>454617</v>
      </c>
      <c r="H5" s="10">
        <f t="shared" si="17"/>
        <v>454807</v>
      </c>
      <c r="I5" s="10">
        <f t="shared" si="17"/>
        <v>454951</v>
      </c>
      <c r="J5" s="10">
        <f t="shared" si="17"/>
        <v>455097</v>
      </c>
      <c r="K5" s="10">
        <f t="shared" si="17"/>
        <v>455259</v>
      </c>
      <c r="L5" s="10">
        <f t="shared" si="17"/>
        <v>455478</v>
      </c>
      <c r="M5" s="10">
        <f t="shared" si="17"/>
        <v>455583</v>
      </c>
      <c r="N5" s="10">
        <f t="shared" si="17"/>
        <v>455825</v>
      </c>
      <c r="O5" s="10">
        <f t="shared" si="17"/>
        <v>455879</v>
      </c>
      <c r="P5" s="10">
        <f t="shared" si="17"/>
        <v>456072</v>
      </c>
      <c r="Q5" s="10">
        <f t="shared" si="17"/>
        <v>456133</v>
      </c>
      <c r="R5" s="10">
        <f t="shared" si="17"/>
        <v>456259</v>
      </c>
      <c r="S5" s="10">
        <f t="shared" si="17"/>
        <v>456367</v>
      </c>
      <c r="T5" s="10">
        <f t="shared" si="17"/>
        <v>456550</v>
      </c>
      <c r="U5" s="10">
        <f t="shared" si="17"/>
        <v>456774</v>
      </c>
      <c r="V5" s="10">
        <f t="shared" si="17"/>
        <v>457019</v>
      </c>
      <c r="W5" s="10">
        <f t="shared" si="17"/>
        <v>457187</v>
      </c>
      <c r="X5" s="10">
        <f t="shared" si="17"/>
        <v>457370</v>
      </c>
      <c r="Y5" s="10">
        <f t="shared" si="17"/>
        <v>457557</v>
      </c>
      <c r="Z5" s="10">
        <f t="shared" si="17"/>
        <v>457820</v>
      </c>
      <c r="AA5" s="10">
        <f t="shared" si="17"/>
        <v>458030</v>
      </c>
      <c r="AB5" s="10">
        <f t="shared" si="17"/>
        <v>458259</v>
      </c>
      <c r="AC5" s="10">
        <f t="shared" si="17"/>
        <v>458548</v>
      </c>
      <c r="AD5" s="10">
        <f t="shared" si="17"/>
        <v>458825</v>
      </c>
      <c r="AE5" s="10">
        <f t="shared" si="17"/>
        <v>459094</v>
      </c>
      <c r="AF5" s="10">
        <f t="shared" si="17"/>
        <v>459366</v>
      </c>
      <c r="AG5" s="10">
        <f t="shared" si="17"/>
        <v>459636</v>
      </c>
      <c r="AI5" s="10">
        <f>MAX(C5:AG5)-B5</f>
        <v>5659</v>
      </c>
    </row>
    <row r="6" spans="1:40" s="19" customFormat="1" x14ac:dyDescent="0.25">
      <c r="B6" s="24">
        <v>412302</v>
      </c>
      <c r="C6" s="24">
        <v>412494</v>
      </c>
      <c r="D6" s="24">
        <v>412694</v>
      </c>
      <c r="E6" s="24">
        <v>412775</v>
      </c>
      <c r="F6" s="24">
        <v>412892</v>
      </c>
      <c r="G6" s="24">
        <v>412942</v>
      </c>
      <c r="H6" s="24">
        <v>413132</v>
      </c>
      <c r="I6" s="24">
        <v>413276</v>
      </c>
      <c r="J6" s="24">
        <v>413422</v>
      </c>
      <c r="K6" s="24">
        <v>413584</v>
      </c>
      <c r="L6" s="24">
        <v>413803</v>
      </c>
      <c r="M6" s="24">
        <v>413908</v>
      </c>
      <c r="N6" s="24">
        <v>414150</v>
      </c>
      <c r="O6" s="24">
        <v>414204</v>
      </c>
      <c r="P6" s="24">
        <v>414397</v>
      </c>
      <c r="Q6" s="24">
        <v>414458</v>
      </c>
      <c r="R6" s="24">
        <v>414584</v>
      </c>
      <c r="S6" s="24">
        <v>414692</v>
      </c>
      <c r="T6" s="24">
        <v>414875</v>
      </c>
      <c r="U6" s="24">
        <v>415099</v>
      </c>
      <c r="V6" s="24">
        <v>415344</v>
      </c>
      <c r="W6" s="24">
        <v>415512</v>
      </c>
      <c r="X6" s="24">
        <v>415695</v>
      </c>
      <c r="Y6" s="24">
        <v>415882</v>
      </c>
      <c r="Z6" s="24">
        <v>416145</v>
      </c>
      <c r="AA6" s="24">
        <v>416355</v>
      </c>
      <c r="AB6" s="24">
        <v>416584</v>
      </c>
      <c r="AC6" s="24">
        <v>416873</v>
      </c>
      <c r="AD6" s="24">
        <v>417150</v>
      </c>
      <c r="AE6" s="24">
        <v>417419</v>
      </c>
      <c r="AF6" s="24">
        <v>417691</v>
      </c>
      <c r="AG6" s="24">
        <v>417961</v>
      </c>
      <c r="AI6" s="10"/>
      <c r="AJ6" s="20"/>
    </row>
    <row r="7" spans="1:40" x14ac:dyDescent="0.25">
      <c r="A7" s="11" t="s">
        <v>27</v>
      </c>
      <c r="B7" s="10">
        <v>388899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SUM(AI54:AI56)+A53</f>
        <v>393701</v>
      </c>
      <c r="AI7" s="10">
        <f>MAX(C7:AG7)-B7</f>
        <v>4802</v>
      </c>
      <c r="AJ7" s="16"/>
    </row>
    <row r="8" spans="1:40" x14ac:dyDescent="0.25">
      <c r="A8" s="18" t="s">
        <v>37</v>
      </c>
      <c r="B8" s="10">
        <v>65077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65935</v>
      </c>
      <c r="AI8" s="10">
        <f>MAX(C8:AG8)-B8</f>
        <v>858</v>
      </c>
    </row>
    <row r="9" spans="1:40" x14ac:dyDescent="0.25">
      <c r="AI9" s="10">
        <f>SUM(AI7:AI8)</f>
        <v>5660</v>
      </c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54.1</v>
      </c>
      <c r="C54" s="12">
        <v>59.2</v>
      </c>
      <c r="D54" s="12">
        <v>59.2</v>
      </c>
      <c r="E54" s="12">
        <v>23.9</v>
      </c>
      <c r="F54" s="12">
        <v>34.299999999999997</v>
      </c>
      <c r="G54" s="12">
        <v>14.2</v>
      </c>
      <c r="H54" s="12">
        <v>57</v>
      </c>
      <c r="I54" s="12">
        <v>43.4</v>
      </c>
      <c r="J54" s="12">
        <v>43.3</v>
      </c>
      <c r="K54" s="12">
        <v>48.4</v>
      </c>
      <c r="L54" s="12">
        <v>64.7</v>
      </c>
      <c r="M54" s="12">
        <v>30.3</v>
      </c>
      <c r="N54" s="12">
        <v>72.400000000000006</v>
      </c>
      <c r="O54" s="12">
        <v>43.9</v>
      </c>
      <c r="P54" s="12">
        <v>27.8</v>
      </c>
      <c r="Q54" s="12">
        <v>18.2</v>
      </c>
      <c r="R54" s="12">
        <v>37</v>
      </c>
      <c r="S54" s="12">
        <v>32.1</v>
      </c>
      <c r="T54" s="12">
        <v>53.1</v>
      </c>
      <c r="U54" s="12">
        <v>66.7</v>
      </c>
      <c r="V54" s="12">
        <v>73</v>
      </c>
      <c r="W54" s="12">
        <v>47.9</v>
      </c>
      <c r="X54" s="12">
        <v>52</v>
      </c>
      <c r="Y54" s="12">
        <v>71.5</v>
      </c>
      <c r="Z54" s="12">
        <v>80.400000000000006</v>
      </c>
      <c r="AA54" s="12">
        <v>60.7</v>
      </c>
      <c r="AB54" s="12">
        <v>65.5</v>
      </c>
      <c r="AC54" s="12">
        <v>88.2</v>
      </c>
      <c r="AD54" s="12">
        <v>81.7</v>
      </c>
      <c r="AE54" s="12">
        <v>79.5</v>
      </c>
      <c r="AF54" s="12">
        <v>80.099999999999994</v>
      </c>
      <c r="AG54" s="12">
        <v>79.599999999999994</v>
      </c>
      <c r="AH54" s="12"/>
      <c r="AI54" s="10">
        <v>93543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52.7</v>
      </c>
      <c r="C55" s="12">
        <v>57.9</v>
      </c>
      <c r="D55" s="12">
        <v>58.6</v>
      </c>
      <c r="E55" s="12">
        <v>23.3</v>
      </c>
      <c r="F55" s="12">
        <v>33.5</v>
      </c>
      <c r="G55" s="12">
        <v>13.8</v>
      </c>
      <c r="H55" s="12">
        <v>55.7</v>
      </c>
      <c r="I55" s="12">
        <v>42.7</v>
      </c>
      <c r="J55" s="12">
        <v>42.5</v>
      </c>
      <c r="K55" s="12">
        <v>47.5</v>
      </c>
      <c r="L55" s="12">
        <v>63.8</v>
      </c>
      <c r="M55" s="12">
        <v>29.6</v>
      </c>
      <c r="N55" s="12">
        <v>70.8</v>
      </c>
      <c r="O55" s="12">
        <v>43</v>
      </c>
      <c r="P55" s="12">
        <v>26.9</v>
      </c>
      <c r="Q55" s="12">
        <v>17.5</v>
      </c>
      <c r="R55" s="12">
        <v>36</v>
      </c>
      <c r="S55" s="12">
        <v>31.4</v>
      </c>
      <c r="T55" s="12">
        <v>52.4</v>
      </c>
      <c r="U55" s="12">
        <v>64.8</v>
      </c>
      <c r="V55" s="12">
        <v>71.599999999999994</v>
      </c>
      <c r="W55" s="12">
        <v>47.4</v>
      </c>
      <c r="X55" s="12">
        <v>51.4</v>
      </c>
      <c r="Y55" s="12">
        <v>71.599999999999994</v>
      </c>
      <c r="Z55" s="12">
        <v>77.8</v>
      </c>
      <c r="AA55" s="12">
        <v>59.9</v>
      </c>
      <c r="AB55" s="12">
        <v>65</v>
      </c>
      <c r="AC55" s="12">
        <v>85</v>
      </c>
      <c r="AD55" s="12">
        <v>79.7</v>
      </c>
      <c r="AE55" s="12">
        <v>77.099999999999994</v>
      </c>
      <c r="AF55" s="12">
        <v>78</v>
      </c>
      <c r="AG55" s="12">
        <v>77.7</v>
      </c>
      <c r="AH55" s="12"/>
      <c r="AI55" s="10">
        <v>132965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45.9</v>
      </c>
      <c r="C56" s="12">
        <v>50.9</v>
      </c>
      <c r="D56" s="12">
        <v>52.6</v>
      </c>
      <c r="E56" s="12">
        <v>22.5</v>
      </c>
      <c r="F56" s="12">
        <v>32.200000000000003</v>
      </c>
      <c r="G56" s="12">
        <v>13.4</v>
      </c>
      <c r="H56" s="12">
        <v>51.6</v>
      </c>
      <c r="I56" s="12">
        <v>38.9</v>
      </c>
      <c r="J56" s="12">
        <v>39.4</v>
      </c>
      <c r="K56" s="12">
        <v>44.4</v>
      </c>
      <c r="L56" s="12">
        <v>57.7</v>
      </c>
      <c r="M56" s="12">
        <v>28.4</v>
      </c>
      <c r="N56" s="12">
        <v>63.5</v>
      </c>
      <c r="O56" s="12">
        <v>41.7</v>
      </c>
      <c r="P56" s="12">
        <v>24.7</v>
      </c>
      <c r="Q56" s="12">
        <v>16.899999999999999</v>
      </c>
      <c r="R56" s="12">
        <v>34.200000000000003</v>
      </c>
      <c r="S56" s="12">
        <v>28.9</v>
      </c>
      <c r="T56" s="12">
        <v>50.2</v>
      </c>
      <c r="U56" s="12">
        <v>58.3</v>
      </c>
      <c r="V56" s="12">
        <v>62.6</v>
      </c>
      <c r="W56" s="12">
        <v>46.1</v>
      </c>
      <c r="X56" s="12">
        <v>49.1</v>
      </c>
      <c r="Y56" s="12">
        <v>3.3</v>
      </c>
      <c r="Z56" s="12">
        <v>61</v>
      </c>
      <c r="AA56" s="12">
        <v>55.9</v>
      </c>
      <c r="AB56" s="12">
        <v>61.2</v>
      </c>
      <c r="AC56" s="12">
        <v>76.8</v>
      </c>
      <c r="AD56" s="12">
        <v>72.5</v>
      </c>
      <c r="AE56" s="12">
        <v>70.8</v>
      </c>
      <c r="AF56" s="12">
        <v>71.3</v>
      </c>
      <c r="AG56" s="12">
        <v>71.099999999999994</v>
      </c>
      <c r="AH56" s="12"/>
      <c r="AI56" s="10">
        <v>125518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20.7</v>
      </c>
      <c r="C57" s="12">
        <v>23.7</v>
      </c>
      <c r="D57" s="12">
        <v>29.2</v>
      </c>
      <c r="E57" s="12">
        <v>11.8</v>
      </c>
      <c r="F57" s="12">
        <v>17</v>
      </c>
      <c r="G57" s="12">
        <v>7.1</v>
      </c>
      <c r="H57" s="12">
        <v>25.2</v>
      </c>
      <c r="I57" s="12">
        <v>19.899999999999999</v>
      </c>
      <c r="J57" s="12">
        <v>19.5</v>
      </c>
      <c r="K57" s="12">
        <v>23.3</v>
      </c>
      <c r="L57" s="12">
        <v>31.7</v>
      </c>
      <c r="M57" s="12">
        <v>15.3</v>
      </c>
      <c r="N57" s="12">
        <v>36</v>
      </c>
      <c r="O57" s="12">
        <v>25.6</v>
      </c>
      <c r="P57" s="12">
        <v>12.8</v>
      </c>
      <c r="Q57" s="12">
        <v>9</v>
      </c>
      <c r="R57" s="12">
        <v>17.8</v>
      </c>
      <c r="S57" s="12">
        <v>14.7</v>
      </c>
      <c r="T57" s="12">
        <v>28.7</v>
      </c>
      <c r="U57" s="12">
        <v>33.9</v>
      </c>
      <c r="V57" s="12">
        <v>36.1</v>
      </c>
      <c r="W57" s="12">
        <v>27.5</v>
      </c>
      <c r="X57" s="12">
        <v>29.7</v>
      </c>
      <c r="Y57" s="12">
        <v>40.799999999999997</v>
      </c>
      <c r="Z57" s="12">
        <v>41.7</v>
      </c>
      <c r="AA57" s="12">
        <v>34</v>
      </c>
      <c r="AB57" s="12">
        <v>37</v>
      </c>
      <c r="AC57" s="12">
        <v>39.6</v>
      </c>
      <c r="AD57" s="12">
        <v>42.9</v>
      </c>
      <c r="AE57" s="12">
        <v>41.7</v>
      </c>
      <c r="AF57" s="12">
        <v>41.9</v>
      </c>
      <c r="AG57" s="12">
        <v>41.5</v>
      </c>
      <c r="AH57" s="12"/>
      <c r="AI57" s="10">
        <v>65935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1136" priority="184" stopIfTrue="1" operator="greaterThan">
      <formula>300</formula>
    </cfRule>
    <cfRule type="cellIs" dxfId="1135" priority="185" stopIfTrue="1" operator="between">
      <formula>150</formula>
      <formula>250</formula>
    </cfRule>
    <cfRule type="cellIs" dxfId="1134" priority="186" stopIfTrue="1" operator="between">
      <formula>250</formula>
      <formula>300</formula>
    </cfRule>
  </conditionalFormatting>
  <conditionalFormatting sqref="B4">
    <cfRule type="cellIs" dxfId="1133" priority="91" stopIfTrue="1" operator="greaterThan">
      <formula>300</formula>
    </cfRule>
    <cfRule type="cellIs" dxfId="1132" priority="92" stopIfTrue="1" operator="between">
      <formula>150</formula>
      <formula>250</formula>
    </cfRule>
    <cfRule type="cellIs" dxfId="1131" priority="93" stopIfTrue="1" operator="between">
      <formula>250</formula>
      <formula>300</formula>
    </cfRule>
  </conditionalFormatting>
  <conditionalFormatting sqref="D4">
    <cfRule type="cellIs" dxfId="1130" priority="88" stopIfTrue="1" operator="greaterThan">
      <formula>300</formula>
    </cfRule>
    <cfRule type="cellIs" dxfId="1129" priority="89" stopIfTrue="1" operator="between">
      <formula>150</formula>
      <formula>250</formula>
    </cfRule>
    <cfRule type="cellIs" dxfId="1128" priority="90" stopIfTrue="1" operator="between">
      <formula>250</formula>
      <formula>300</formula>
    </cfRule>
  </conditionalFormatting>
  <conditionalFormatting sqref="E4">
    <cfRule type="cellIs" dxfId="1127" priority="85" stopIfTrue="1" operator="greaterThan">
      <formula>300</formula>
    </cfRule>
    <cfRule type="cellIs" dxfId="1126" priority="86" stopIfTrue="1" operator="between">
      <formula>150</formula>
      <formula>250</formula>
    </cfRule>
    <cfRule type="cellIs" dxfId="1125" priority="87" stopIfTrue="1" operator="between">
      <formula>250</formula>
      <formula>300</formula>
    </cfRule>
  </conditionalFormatting>
  <conditionalFormatting sqref="F4">
    <cfRule type="cellIs" dxfId="1124" priority="82" stopIfTrue="1" operator="greaterThan">
      <formula>300</formula>
    </cfRule>
    <cfRule type="cellIs" dxfId="1123" priority="83" stopIfTrue="1" operator="between">
      <formula>150</formula>
      <formula>250</formula>
    </cfRule>
    <cfRule type="cellIs" dxfId="1122" priority="84" stopIfTrue="1" operator="between">
      <formula>250</formula>
      <formula>300</formula>
    </cfRule>
  </conditionalFormatting>
  <conditionalFormatting sqref="G4">
    <cfRule type="cellIs" dxfId="1121" priority="79" stopIfTrue="1" operator="greaterThan">
      <formula>300</formula>
    </cfRule>
    <cfRule type="cellIs" dxfId="1120" priority="80" stopIfTrue="1" operator="between">
      <formula>150</formula>
      <formula>250</formula>
    </cfRule>
    <cfRule type="cellIs" dxfId="1119" priority="81" stopIfTrue="1" operator="between">
      <formula>250</formula>
      <formula>300</formula>
    </cfRule>
  </conditionalFormatting>
  <conditionalFormatting sqref="H4">
    <cfRule type="cellIs" dxfId="1118" priority="76" stopIfTrue="1" operator="greaterThan">
      <formula>300</formula>
    </cfRule>
    <cfRule type="cellIs" dxfId="1117" priority="77" stopIfTrue="1" operator="between">
      <formula>150</formula>
      <formula>250</formula>
    </cfRule>
    <cfRule type="cellIs" dxfId="1116" priority="78" stopIfTrue="1" operator="between">
      <formula>250</formula>
      <formula>300</formula>
    </cfRule>
  </conditionalFormatting>
  <conditionalFormatting sqref="I4">
    <cfRule type="cellIs" dxfId="1115" priority="73" stopIfTrue="1" operator="greaterThan">
      <formula>300</formula>
    </cfRule>
    <cfRule type="cellIs" dxfId="1114" priority="74" stopIfTrue="1" operator="between">
      <formula>150</formula>
      <formula>250</formula>
    </cfRule>
    <cfRule type="cellIs" dxfId="1113" priority="75" stopIfTrue="1" operator="between">
      <formula>250</formula>
      <formula>300</formula>
    </cfRule>
  </conditionalFormatting>
  <conditionalFormatting sqref="J4">
    <cfRule type="cellIs" dxfId="1112" priority="70" stopIfTrue="1" operator="greaterThan">
      <formula>300</formula>
    </cfRule>
    <cfRule type="cellIs" dxfId="1111" priority="71" stopIfTrue="1" operator="between">
      <formula>150</formula>
      <formula>250</formula>
    </cfRule>
    <cfRule type="cellIs" dxfId="1110" priority="72" stopIfTrue="1" operator="between">
      <formula>250</formula>
      <formula>300</formula>
    </cfRule>
  </conditionalFormatting>
  <conditionalFormatting sqref="K4">
    <cfRule type="cellIs" dxfId="1109" priority="67" stopIfTrue="1" operator="greaterThan">
      <formula>300</formula>
    </cfRule>
    <cfRule type="cellIs" dxfId="1108" priority="68" stopIfTrue="1" operator="between">
      <formula>150</formula>
      <formula>250</formula>
    </cfRule>
    <cfRule type="cellIs" dxfId="1107" priority="69" stopIfTrue="1" operator="between">
      <formula>250</formula>
      <formula>300</formula>
    </cfRule>
  </conditionalFormatting>
  <conditionalFormatting sqref="L4">
    <cfRule type="cellIs" dxfId="1106" priority="64" stopIfTrue="1" operator="greaterThan">
      <formula>300</formula>
    </cfRule>
    <cfRule type="cellIs" dxfId="1105" priority="65" stopIfTrue="1" operator="between">
      <formula>150</formula>
      <formula>250</formula>
    </cfRule>
    <cfRule type="cellIs" dxfId="1104" priority="66" stopIfTrue="1" operator="between">
      <formula>250</formula>
      <formula>300</formula>
    </cfRule>
  </conditionalFormatting>
  <conditionalFormatting sqref="M4">
    <cfRule type="cellIs" dxfId="1103" priority="61" stopIfTrue="1" operator="greaterThan">
      <formula>300</formula>
    </cfRule>
    <cfRule type="cellIs" dxfId="1102" priority="62" stopIfTrue="1" operator="between">
      <formula>150</formula>
      <formula>250</formula>
    </cfRule>
    <cfRule type="cellIs" dxfId="1101" priority="63" stopIfTrue="1" operator="between">
      <formula>250</formula>
      <formula>300</formula>
    </cfRule>
  </conditionalFormatting>
  <conditionalFormatting sqref="N4">
    <cfRule type="cellIs" dxfId="1100" priority="58" stopIfTrue="1" operator="greaterThan">
      <formula>300</formula>
    </cfRule>
    <cfRule type="cellIs" dxfId="1099" priority="59" stopIfTrue="1" operator="between">
      <formula>150</formula>
      <formula>250</formula>
    </cfRule>
    <cfRule type="cellIs" dxfId="1098" priority="60" stopIfTrue="1" operator="between">
      <formula>250</formula>
      <formula>300</formula>
    </cfRule>
  </conditionalFormatting>
  <conditionalFormatting sqref="O4">
    <cfRule type="cellIs" dxfId="1097" priority="55" stopIfTrue="1" operator="greaterThan">
      <formula>300</formula>
    </cfRule>
    <cfRule type="cellIs" dxfId="1096" priority="56" stopIfTrue="1" operator="between">
      <formula>150</formula>
      <formula>250</formula>
    </cfRule>
    <cfRule type="cellIs" dxfId="1095" priority="57" stopIfTrue="1" operator="between">
      <formula>250</formula>
      <formula>300</formula>
    </cfRule>
  </conditionalFormatting>
  <conditionalFormatting sqref="P4">
    <cfRule type="cellIs" dxfId="1094" priority="52" stopIfTrue="1" operator="greaterThan">
      <formula>300</formula>
    </cfRule>
    <cfRule type="cellIs" dxfId="1093" priority="53" stopIfTrue="1" operator="between">
      <formula>150</formula>
      <formula>250</formula>
    </cfRule>
    <cfRule type="cellIs" dxfId="1092" priority="54" stopIfTrue="1" operator="between">
      <formula>250</formula>
      <formula>300</formula>
    </cfRule>
  </conditionalFormatting>
  <conditionalFormatting sqref="Q4">
    <cfRule type="cellIs" dxfId="1091" priority="49" stopIfTrue="1" operator="greaterThan">
      <formula>300</formula>
    </cfRule>
    <cfRule type="cellIs" dxfId="1090" priority="50" stopIfTrue="1" operator="between">
      <formula>150</formula>
      <formula>250</formula>
    </cfRule>
    <cfRule type="cellIs" dxfId="1089" priority="51" stopIfTrue="1" operator="between">
      <formula>250</formula>
      <formula>300</formula>
    </cfRule>
  </conditionalFormatting>
  <conditionalFormatting sqref="R4">
    <cfRule type="cellIs" dxfId="1088" priority="46" stopIfTrue="1" operator="greaterThan">
      <formula>300</formula>
    </cfRule>
    <cfRule type="cellIs" dxfId="1087" priority="47" stopIfTrue="1" operator="between">
      <formula>150</formula>
      <formula>250</formula>
    </cfRule>
    <cfRule type="cellIs" dxfId="1086" priority="48" stopIfTrue="1" operator="between">
      <formula>250</formula>
      <formula>300</formula>
    </cfRule>
  </conditionalFormatting>
  <conditionalFormatting sqref="S4">
    <cfRule type="cellIs" dxfId="1085" priority="43" stopIfTrue="1" operator="greaterThan">
      <formula>300</formula>
    </cfRule>
    <cfRule type="cellIs" dxfId="1084" priority="44" stopIfTrue="1" operator="between">
      <formula>150</formula>
      <formula>250</formula>
    </cfRule>
    <cfRule type="cellIs" dxfId="1083" priority="45" stopIfTrue="1" operator="between">
      <formula>250</formula>
      <formula>300</formula>
    </cfRule>
  </conditionalFormatting>
  <conditionalFormatting sqref="T4">
    <cfRule type="cellIs" dxfId="1082" priority="40" stopIfTrue="1" operator="greaterThan">
      <formula>300</formula>
    </cfRule>
    <cfRule type="cellIs" dxfId="1081" priority="41" stopIfTrue="1" operator="between">
      <formula>150</formula>
      <formula>250</formula>
    </cfRule>
    <cfRule type="cellIs" dxfId="1080" priority="42" stopIfTrue="1" operator="between">
      <formula>250</formula>
      <formula>300</formula>
    </cfRule>
  </conditionalFormatting>
  <conditionalFormatting sqref="U4">
    <cfRule type="cellIs" dxfId="1079" priority="37" stopIfTrue="1" operator="greaterThan">
      <formula>300</formula>
    </cfRule>
    <cfRule type="cellIs" dxfId="1078" priority="38" stopIfTrue="1" operator="between">
      <formula>150</formula>
      <formula>250</formula>
    </cfRule>
    <cfRule type="cellIs" dxfId="1077" priority="39" stopIfTrue="1" operator="between">
      <formula>250</formula>
      <formula>300</formula>
    </cfRule>
  </conditionalFormatting>
  <conditionalFormatting sqref="V4">
    <cfRule type="cellIs" dxfId="1076" priority="34" stopIfTrue="1" operator="greaterThan">
      <formula>300</formula>
    </cfRule>
    <cfRule type="cellIs" dxfId="1075" priority="35" stopIfTrue="1" operator="between">
      <formula>150</formula>
      <formula>250</formula>
    </cfRule>
    <cfRule type="cellIs" dxfId="1074" priority="36" stopIfTrue="1" operator="between">
      <formula>250</formula>
      <formula>300</formula>
    </cfRule>
  </conditionalFormatting>
  <conditionalFormatting sqref="W4">
    <cfRule type="cellIs" dxfId="1073" priority="31" stopIfTrue="1" operator="greaterThan">
      <formula>300</formula>
    </cfRule>
    <cfRule type="cellIs" dxfId="1072" priority="32" stopIfTrue="1" operator="between">
      <formula>150</formula>
      <formula>250</formula>
    </cfRule>
    <cfRule type="cellIs" dxfId="1071" priority="33" stopIfTrue="1" operator="between">
      <formula>250</formula>
      <formula>300</formula>
    </cfRule>
  </conditionalFormatting>
  <conditionalFormatting sqref="X4">
    <cfRule type="cellIs" dxfId="1070" priority="28" stopIfTrue="1" operator="greaterThan">
      <formula>300</formula>
    </cfRule>
    <cfRule type="cellIs" dxfId="1069" priority="29" stopIfTrue="1" operator="between">
      <formula>150</formula>
      <formula>250</formula>
    </cfRule>
    <cfRule type="cellIs" dxfId="1068" priority="30" stopIfTrue="1" operator="between">
      <formula>250</formula>
      <formula>300</formula>
    </cfRule>
  </conditionalFormatting>
  <conditionalFormatting sqref="Y4">
    <cfRule type="cellIs" dxfId="1067" priority="25" stopIfTrue="1" operator="greaterThan">
      <formula>300</formula>
    </cfRule>
    <cfRule type="cellIs" dxfId="1066" priority="26" stopIfTrue="1" operator="between">
      <formula>150</formula>
      <formula>250</formula>
    </cfRule>
    <cfRule type="cellIs" dxfId="1065" priority="27" stopIfTrue="1" operator="between">
      <formula>250</formula>
      <formula>300</formula>
    </cfRule>
  </conditionalFormatting>
  <conditionalFormatting sqref="Z4">
    <cfRule type="cellIs" dxfId="1064" priority="22" stopIfTrue="1" operator="greaterThan">
      <formula>300</formula>
    </cfRule>
    <cfRule type="cellIs" dxfId="1063" priority="23" stopIfTrue="1" operator="between">
      <formula>150</formula>
      <formula>250</formula>
    </cfRule>
    <cfRule type="cellIs" dxfId="1062" priority="24" stopIfTrue="1" operator="between">
      <formula>250</formula>
      <formula>300</formula>
    </cfRule>
  </conditionalFormatting>
  <conditionalFormatting sqref="AA4">
    <cfRule type="cellIs" dxfId="1061" priority="19" stopIfTrue="1" operator="greaterThan">
      <formula>300</formula>
    </cfRule>
    <cfRule type="cellIs" dxfId="1060" priority="20" stopIfTrue="1" operator="between">
      <formula>150</formula>
      <formula>250</formula>
    </cfRule>
    <cfRule type="cellIs" dxfId="1059" priority="21" stopIfTrue="1" operator="between">
      <formula>250</formula>
      <formula>300</formula>
    </cfRule>
  </conditionalFormatting>
  <conditionalFormatting sqref="AB4">
    <cfRule type="cellIs" dxfId="1058" priority="16" stopIfTrue="1" operator="greaterThan">
      <formula>300</formula>
    </cfRule>
    <cfRule type="cellIs" dxfId="1057" priority="17" stopIfTrue="1" operator="between">
      <formula>150</formula>
      <formula>250</formula>
    </cfRule>
    <cfRule type="cellIs" dxfId="1056" priority="18" stopIfTrue="1" operator="between">
      <formula>250</formula>
      <formula>300</formula>
    </cfRule>
  </conditionalFormatting>
  <conditionalFormatting sqref="AC4">
    <cfRule type="cellIs" dxfId="1055" priority="13" stopIfTrue="1" operator="greaterThan">
      <formula>300</formula>
    </cfRule>
    <cfRule type="cellIs" dxfId="1054" priority="14" stopIfTrue="1" operator="between">
      <formula>150</formula>
      <formula>250</formula>
    </cfRule>
    <cfRule type="cellIs" dxfId="1053" priority="15" stopIfTrue="1" operator="between">
      <formula>250</formula>
      <formula>300</formula>
    </cfRule>
  </conditionalFormatting>
  <conditionalFormatting sqref="AD4">
    <cfRule type="cellIs" dxfId="1052" priority="10" stopIfTrue="1" operator="greaterThan">
      <formula>300</formula>
    </cfRule>
    <cfRule type="cellIs" dxfId="1051" priority="11" stopIfTrue="1" operator="between">
      <formula>150</formula>
      <formula>250</formula>
    </cfRule>
    <cfRule type="cellIs" dxfId="1050" priority="12" stopIfTrue="1" operator="between">
      <formula>250</formula>
      <formula>300</formula>
    </cfRule>
  </conditionalFormatting>
  <conditionalFormatting sqref="AE4">
    <cfRule type="cellIs" dxfId="1049" priority="7" stopIfTrue="1" operator="greaterThan">
      <formula>300</formula>
    </cfRule>
    <cfRule type="cellIs" dxfId="1048" priority="8" stopIfTrue="1" operator="between">
      <formula>150</formula>
      <formula>250</formula>
    </cfRule>
    <cfRule type="cellIs" dxfId="1047" priority="9" stopIfTrue="1" operator="between">
      <formula>250</formula>
      <formula>300</formula>
    </cfRule>
  </conditionalFormatting>
  <conditionalFormatting sqref="AF4">
    <cfRule type="cellIs" dxfId="1046" priority="4" stopIfTrue="1" operator="greaterThan">
      <formula>300</formula>
    </cfRule>
    <cfRule type="cellIs" dxfId="1045" priority="5" stopIfTrue="1" operator="between">
      <formula>150</formula>
      <formula>250</formula>
    </cfRule>
    <cfRule type="cellIs" dxfId="1044" priority="6" stopIfTrue="1" operator="between">
      <formula>250</formula>
      <formula>300</formula>
    </cfRule>
  </conditionalFormatting>
  <conditionalFormatting sqref="AG4">
    <cfRule type="cellIs" dxfId="1043" priority="1" stopIfTrue="1" operator="greaterThan">
      <formula>300</formula>
    </cfRule>
    <cfRule type="cellIs" dxfId="1042" priority="2" stopIfTrue="1" operator="between">
      <formula>150</formula>
      <formula>250</formula>
    </cfRule>
    <cfRule type="cellIs" dxfId="1041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I58" sqref="AI5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39.5</v>
      </c>
      <c r="C3" s="12">
        <v>39.6</v>
      </c>
      <c r="D3" s="12">
        <v>39.6</v>
      </c>
      <c r="E3" s="12">
        <v>52.2</v>
      </c>
      <c r="F3" s="12">
        <v>43.1</v>
      </c>
      <c r="G3" s="12">
        <v>45.9</v>
      </c>
      <c r="H3" s="12">
        <v>52</v>
      </c>
      <c r="I3" s="12">
        <v>52.1</v>
      </c>
      <c r="J3" s="12">
        <v>44.3</v>
      </c>
      <c r="K3" s="12">
        <v>46.2</v>
      </c>
      <c r="L3" s="12">
        <v>48.4</v>
      </c>
      <c r="M3" s="12">
        <v>49.5</v>
      </c>
      <c r="N3" s="12">
        <v>39.1</v>
      </c>
      <c r="O3" s="12">
        <v>50.8</v>
      </c>
      <c r="P3" s="12">
        <v>52.2</v>
      </c>
      <c r="Q3" s="12">
        <v>51.4</v>
      </c>
      <c r="R3" s="12">
        <v>51.3</v>
      </c>
      <c r="S3" s="12">
        <v>50</v>
      </c>
      <c r="T3" s="12">
        <v>52.2</v>
      </c>
      <c r="U3" s="12">
        <v>51.4</v>
      </c>
      <c r="V3" s="12">
        <v>49.1</v>
      </c>
      <c r="W3" s="12">
        <v>46.7</v>
      </c>
      <c r="X3" s="12">
        <v>52.1</v>
      </c>
      <c r="Y3" s="12">
        <v>44.8</v>
      </c>
      <c r="Z3" s="12">
        <v>43.4</v>
      </c>
      <c r="AA3" s="12">
        <v>44.5</v>
      </c>
      <c r="AB3" s="12">
        <v>50.7</v>
      </c>
      <c r="AC3" s="12">
        <v>46.6</v>
      </c>
      <c r="AD3" s="12">
        <v>50.8</v>
      </c>
      <c r="AE3" s="12">
        <v>43.1</v>
      </c>
      <c r="AF3" s="12">
        <v>35.5</v>
      </c>
      <c r="AG3" s="12"/>
      <c r="AH3" s="12"/>
      <c r="AI3" s="12"/>
    </row>
    <row r="4" spans="1:40" s="6" customFormat="1" x14ac:dyDescent="0.25">
      <c r="A4" s="13" t="s">
        <v>4</v>
      </c>
      <c r="B4" s="28">
        <v>269.89999999999998</v>
      </c>
      <c r="C4" s="28">
        <f t="shared" ref="C4:D4" si="0">SUM(C54:C57)</f>
        <v>266.39999999999998</v>
      </c>
      <c r="D4" s="28">
        <f t="shared" si="0"/>
        <v>265.10000000000002</v>
      </c>
      <c r="E4" s="28">
        <f t="shared" ref="E4:F4" si="1">SUM(E54:E57)</f>
        <v>197.5</v>
      </c>
      <c r="F4" s="28">
        <f t="shared" si="1"/>
        <v>298.3</v>
      </c>
      <c r="G4" s="28">
        <f t="shared" ref="G4:H4" si="2">SUM(G54:G57)</f>
        <v>195</v>
      </c>
      <c r="H4" s="28">
        <f t="shared" si="2"/>
        <v>129.19999999999999</v>
      </c>
      <c r="I4" s="28">
        <f t="shared" ref="I4:J4" si="3">SUM(I54:I57)</f>
        <v>136.80000000000001</v>
      </c>
      <c r="J4" s="28">
        <f t="shared" si="3"/>
        <v>314.10000000000002</v>
      </c>
      <c r="K4" s="28">
        <f t="shared" ref="K4:L4" si="4">SUM(K54:K57)</f>
        <v>274.90000000000003</v>
      </c>
      <c r="L4" s="28">
        <f t="shared" si="4"/>
        <v>208.8</v>
      </c>
      <c r="M4" s="28">
        <f t="shared" ref="M4:N4" si="5">SUM(M54:M57)</f>
        <v>219.09999999999997</v>
      </c>
      <c r="N4" s="28">
        <f t="shared" si="5"/>
        <v>157.6</v>
      </c>
      <c r="O4" s="28">
        <f t="shared" ref="O4:P4" si="6">SUM(O54:O57)</f>
        <v>239.4</v>
      </c>
      <c r="P4" s="28">
        <f t="shared" si="6"/>
        <v>232.3</v>
      </c>
      <c r="Q4" s="28">
        <f t="shared" ref="Q4:R4" si="7">SUM(Q54:Q57)</f>
        <v>194.09999999999997</v>
      </c>
      <c r="R4" s="28">
        <f t="shared" si="7"/>
        <v>260.8</v>
      </c>
      <c r="S4" s="28">
        <f t="shared" ref="S4:T4" si="8">SUM(S54:S57)</f>
        <v>296.89999999999998</v>
      </c>
      <c r="T4" s="28">
        <f t="shared" si="8"/>
        <v>221.1</v>
      </c>
      <c r="U4" s="28">
        <f t="shared" ref="U4:W4" si="9">SUM(U54:U57)</f>
        <v>206.9</v>
      </c>
      <c r="V4" s="28">
        <f t="shared" si="9"/>
        <v>288.10000000000002</v>
      </c>
      <c r="W4" s="28">
        <f t="shared" si="9"/>
        <v>236.8</v>
      </c>
      <c r="X4" s="28">
        <f t="shared" ref="X4:Y4" si="10">SUM(X54:X57)</f>
        <v>249.6</v>
      </c>
      <c r="Y4" s="28">
        <f t="shared" si="10"/>
        <v>330.40000000000003</v>
      </c>
      <c r="Z4" s="28">
        <f t="shared" ref="Z4:AA4" si="11">SUM(Z54:Z57)</f>
        <v>324.90000000000003</v>
      </c>
      <c r="AA4" s="28">
        <f t="shared" si="11"/>
        <v>323.5</v>
      </c>
      <c r="AB4" s="28">
        <f t="shared" ref="AB4:AC4" si="12">SUM(AB54:AB57)</f>
        <v>268.7</v>
      </c>
      <c r="AC4" s="28">
        <f t="shared" si="12"/>
        <v>303.80000000000007</v>
      </c>
      <c r="AD4" s="28">
        <f t="shared" ref="AD4:AE4" si="13">SUM(AD54:AD57)</f>
        <v>198.7</v>
      </c>
      <c r="AE4" s="28">
        <f t="shared" si="13"/>
        <v>145.6</v>
      </c>
      <c r="AF4" s="28">
        <f t="shared" ref="AF4" si="14">SUM(AF54:AF57)</f>
        <v>90.8</v>
      </c>
      <c r="AG4" s="28"/>
      <c r="AI4" s="9">
        <f>SUM(C4:AG4)</f>
        <v>7075.2000000000007</v>
      </c>
      <c r="AJ4" s="14">
        <f>AVERAGE(C4:AG4)</f>
        <v>235.84000000000003</v>
      </c>
      <c r="AK4" s="15"/>
    </row>
    <row r="5" spans="1:40" x14ac:dyDescent="0.25">
      <c r="A5" s="11" t="s">
        <v>29</v>
      </c>
      <c r="B5" s="10">
        <v>459636</v>
      </c>
      <c r="C5" s="10">
        <f t="shared" ref="C5:I5" si="15">$A53+C6</f>
        <v>459903</v>
      </c>
      <c r="D5" s="10">
        <f t="shared" si="15"/>
        <v>460168</v>
      </c>
      <c r="E5" s="10">
        <f t="shared" si="15"/>
        <v>460365</v>
      </c>
      <c r="F5" s="10">
        <f t="shared" si="15"/>
        <v>460664</v>
      </c>
      <c r="G5" s="10">
        <f t="shared" si="15"/>
        <v>460859</v>
      </c>
      <c r="H5" s="10">
        <f t="shared" si="15"/>
        <v>460989</v>
      </c>
      <c r="I5" s="10">
        <f t="shared" si="15"/>
        <v>461126</v>
      </c>
      <c r="J5" s="10">
        <f t="shared" ref="J5:K5" si="16">$A53+J6</f>
        <v>461439</v>
      </c>
      <c r="K5" s="10">
        <f t="shared" si="16"/>
        <v>461715</v>
      </c>
      <c r="L5" s="10">
        <f t="shared" ref="L5:M5" si="17">$A53+L6</f>
        <v>461924</v>
      </c>
      <c r="M5" s="10">
        <f t="shared" si="17"/>
        <v>462142</v>
      </c>
      <c r="N5" s="10">
        <f t="shared" ref="N5:O5" si="18">$A53+N6</f>
        <v>462301</v>
      </c>
      <c r="O5" s="10">
        <f t="shared" si="18"/>
        <v>462539</v>
      </c>
      <c r="P5" s="10">
        <f t="shared" ref="P5:Q5" si="19">$A53+P6</f>
        <v>462773</v>
      </c>
      <c r="Q5" s="10">
        <f t="shared" si="19"/>
        <v>462967</v>
      </c>
      <c r="R5" s="10">
        <f t="shared" ref="R5:S5" si="20">$A53+R6</f>
        <v>463228</v>
      </c>
      <c r="S5" s="10">
        <f t="shared" si="20"/>
        <v>463525</v>
      </c>
      <c r="T5" s="10">
        <f t="shared" ref="T5:V5" si="21">$A53+T6</f>
        <v>463746</v>
      </c>
      <c r="U5" s="10">
        <f t="shared" si="21"/>
        <v>463953</v>
      </c>
      <c r="V5" s="10">
        <f t="shared" si="21"/>
        <v>464242</v>
      </c>
      <c r="W5" s="10">
        <f t="shared" ref="W5:X5" si="22">$A53+W6</f>
        <v>464479</v>
      </c>
      <c r="X5" s="10">
        <f t="shared" si="22"/>
        <v>464728</v>
      </c>
      <c r="Y5" s="10">
        <f t="shared" ref="Y5:Z5" si="23">$A53+Y6</f>
        <v>465058</v>
      </c>
      <c r="Z5" s="10">
        <f t="shared" si="23"/>
        <v>465384</v>
      </c>
      <c r="AA5" s="10">
        <f t="shared" ref="AA5:AB5" si="24">$A53+AA6</f>
        <v>465707</v>
      </c>
      <c r="AB5" s="10">
        <f t="shared" si="24"/>
        <v>465976</v>
      </c>
      <c r="AC5" s="10">
        <f t="shared" ref="AC5:AD5" si="25">$A53+AC6</f>
        <v>466280</v>
      </c>
      <c r="AD5" s="10">
        <f t="shared" si="25"/>
        <v>466479</v>
      </c>
      <c r="AE5" s="10">
        <f t="shared" ref="AE5:AF5" si="26">$A53+AE6</f>
        <v>466625</v>
      </c>
      <c r="AF5" s="10">
        <f t="shared" si="26"/>
        <v>466716</v>
      </c>
      <c r="AG5" s="10"/>
      <c r="AI5" s="10">
        <f>MAX(C5:AG5)-B5</f>
        <v>7080</v>
      </c>
    </row>
    <row r="6" spans="1:40" s="19" customFormat="1" x14ac:dyDescent="0.25">
      <c r="B6" s="24">
        <v>417961</v>
      </c>
      <c r="C6" s="24">
        <v>418228</v>
      </c>
      <c r="D6" s="24">
        <v>418493</v>
      </c>
      <c r="E6" s="24">
        <v>418690</v>
      </c>
      <c r="F6" s="24">
        <v>418989</v>
      </c>
      <c r="G6" s="24">
        <v>419184</v>
      </c>
      <c r="H6" s="24">
        <v>419314</v>
      </c>
      <c r="I6" s="24">
        <v>419451</v>
      </c>
      <c r="J6" s="24">
        <v>419764</v>
      </c>
      <c r="K6" s="24">
        <v>420040</v>
      </c>
      <c r="L6" s="24">
        <v>420249</v>
      </c>
      <c r="M6" s="24">
        <v>420467</v>
      </c>
      <c r="N6" s="24">
        <v>420626</v>
      </c>
      <c r="O6" s="24">
        <v>420864</v>
      </c>
      <c r="P6" s="24">
        <v>421098</v>
      </c>
      <c r="Q6" s="24">
        <v>421292</v>
      </c>
      <c r="R6" s="24">
        <v>421553</v>
      </c>
      <c r="S6" s="24">
        <v>421850</v>
      </c>
      <c r="T6" s="24">
        <v>422071</v>
      </c>
      <c r="U6" s="24">
        <v>422278</v>
      </c>
      <c r="V6" s="24">
        <v>422567</v>
      </c>
      <c r="W6" s="24">
        <v>422804</v>
      </c>
      <c r="X6" s="24">
        <v>423053</v>
      </c>
      <c r="Y6" s="24">
        <v>423383</v>
      </c>
      <c r="Z6" s="24">
        <v>423709</v>
      </c>
      <c r="AA6" s="24">
        <v>424032</v>
      </c>
      <c r="AB6" s="24">
        <v>424301</v>
      </c>
      <c r="AC6" s="24">
        <v>424605</v>
      </c>
      <c r="AD6" s="24">
        <v>424804</v>
      </c>
      <c r="AE6" s="24">
        <v>424950</v>
      </c>
      <c r="AF6" s="24">
        <v>425041</v>
      </c>
      <c r="AG6" s="24"/>
      <c r="AI6" s="10"/>
      <c r="AJ6" s="20"/>
    </row>
    <row r="7" spans="1:40" x14ac:dyDescent="0.25">
      <c r="A7" s="11" t="s">
        <v>27</v>
      </c>
      <c r="B7" s="10">
        <v>393701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SUM(AI54:AI56)+A53</f>
        <v>399690</v>
      </c>
      <c r="AI7" s="10">
        <f>MAX(C7:AG7)-B7</f>
        <v>5989</v>
      </c>
      <c r="AJ7" s="16"/>
    </row>
    <row r="8" spans="1:40" x14ac:dyDescent="0.25">
      <c r="A8" s="18" t="s">
        <v>37</v>
      </c>
      <c r="B8" s="10">
        <v>65935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67026</v>
      </c>
      <c r="AI8" s="10">
        <f>MAX(C8:AG8)-B8</f>
        <v>1091</v>
      </c>
    </row>
    <row r="9" spans="1:40" x14ac:dyDescent="0.25">
      <c r="AI9" s="10">
        <f>SUM(AI7:AI8)</f>
        <v>7080</v>
      </c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79.599999999999994</v>
      </c>
      <c r="C54" s="12">
        <v>78.3</v>
      </c>
      <c r="D54" s="12">
        <v>77.400000000000006</v>
      </c>
      <c r="E54" s="12">
        <v>61.1</v>
      </c>
      <c r="F54" s="12">
        <v>88.3</v>
      </c>
      <c r="G54" s="12">
        <v>55.7</v>
      </c>
      <c r="H54" s="12">
        <v>36.5</v>
      </c>
      <c r="I54" s="12">
        <v>39.9</v>
      </c>
      <c r="J54" s="12">
        <v>93.1</v>
      </c>
      <c r="K54" s="12">
        <v>81</v>
      </c>
      <c r="L54" s="12">
        <v>60</v>
      </c>
      <c r="M54" s="12">
        <v>61.4</v>
      </c>
      <c r="N54" s="12">
        <v>46.8</v>
      </c>
      <c r="O54" s="12">
        <v>70.099999999999994</v>
      </c>
      <c r="P54" s="12">
        <v>68.8</v>
      </c>
      <c r="Q54" s="12">
        <v>55</v>
      </c>
      <c r="R54" s="12">
        <v>73.400000000000006</v>
      </c>
      <c r="S54" s="12">
        <v>84.8</v>
      </c>
      <c r="T54" s="12">
        <v>66.7</v>
      </c>
      <c r="U54" s="12">
        <v>59</v>
      </c>
      <c r="V54" s="12">
        <v>85.5</v>
      </c>
      <c r="W54" s="12">
        <v>66.3</v>
      </c>
      <c r="X54" s="12">
        <v>72</v>
      </c>
      <c r="Y54" s="12">
        <v>97.3</v>
      </c>
      <c r="Z54" s="12">
        <v>95.6</v>
      </c>
      <c r="AA54" s="12">
        <v>93.9</v>
      </c>
      <c r="AB54" s="12">
        <v>78.3</v>
      </c>
      <c r="AC54" s="12">
        <v>90</v>
      </c>
      <c r="AD54" s="12">
        <v>57.3</v>
      </c>
      <c r="AE54" s="12">
        <v>42.7</v>
      </c>
      <c r="AF54" s="12">
        <v>25.7</v>
      </c>
      <c r="AG54" s="12"/>
      <c r="AH54" s="12"/>
      <c r="AI54" s="10">
        <v>95606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77.7</v>
      </c>
      <c r="C55" s="12">
        <v>76.900000000000006</v>
      </c>
      <c r="D55" s="12">
        <v>76.3</v>
      </c>
      <c r="E55" s="12">
        <v>58.8</v>
      </c>
      <c r="F55" s="12">
        <v>85.7</v>
      </c>
      <c r="G55" s="12">
        <v>54.7</v>
      </c>
      <c r="H55" s="12">
        <v>34.5</v>
      </c>
      <c r="I55" s="12">
        <v>38</v>
      </c>
      <c r="J55" s="12">
        <v>90.6</v>
      </c>
      <c r="K55" s="12">
        <v>80.3</v>
      </c>
      <c r="L55" s="12">
        <v>59.2</v>
      </c>
      <c r="M55" s="12">
        <v>61.2</v>
      </c>
      <c r="N55" s="12">
        <v>45.5</v>
      </c>
      <c r="O55" s="12">
        <v>66.7</v>
      </c>
      <c r="P55" s="12">
        <v>66.2</v>
      </c>
      <c r="Q55" s="12">
        <v>54.1</v>
      </c>
      <c r="R55" s="12">
        <v>72.900000000000006</v>
      </c>
      <c r="S55" s="12">
        <v>84.2</v>
      </c>
      <c r="T55" s="12">
        <v>63.7</v>
      </c>
      <c r="U55" s="12">
        <v>57.7</v>
      </c>
      <c r="V55" s="12">
        <v>83.6</v>
      </c>
      <c r="W55" s="12">
        <v>66.400000000000006</v>
      </c>
      <c r="X55" s="12">
        <v>70.3</v>
      </c>
      <c r="Y55" s="12">
        <v>95.3</v>
      </c>
      <c r="Z55" s="12">
        <v>94</v>
      </c>
      <c r="AA55" s="12">
        <v>93.6</v>
      </c>
      <c r="AB55" s="12">
        <v>77.7</v>
      </c>
      <c r="AC55" s="12">
        <v>89.3</v>
      </c>
      <c r="AD55" s="12">
        <v>56.8</v>
      </c>
      <c r="AE55" s="12">
        <v>41.9</v>
      </c>
      <c r="AF55" s="12">
        <v>25.2</v>
      </c>
      <c r="AG55" s="12"/>
      <c r="AH55" s="12"/>
      <c r="AI55" s="10">
        <v>134987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71.099999999999994</v>
      </c>
      <c r="C56" s="12">
        <v>70.3</v>
      </c>
      <c r="D56" s="12">
        <v>70.8</v>
      </c>
      <c r="E56" s="12">
        <v>51.3</v>
      </c>
      <c r="F56" s="12">
        <v>78.7</v>
      </c>
      <c r="G56" s="12">
        <v>52.8</v>
      </c>
      <c r="H56" s="12">
        <v>34.200000000000003</v>
      </c>
      <c r="I56" s="12">
        <v>37.1</v>
      </c>
      <c r="J56" s="12">
        <v>82.3</v>
      </c>
      <c r="K56" s="12">
        <v>74.900000000000006</v>
      </c>
      <c r="L56" s="12">
        <v>57.4</v>
      </c>
      <c r="M56" s="12">
        <v>60.3</v>
      </c>
      <c r="N56" s="12">
        <v>43.6</v>
      </c>
      <c r="O56" s="12">
        <v>62.1</v>
      </c>
      <c r="P56" s="12">
        <v>61.5</v>
      </c>
      <c r="Q56" s="12">
        <v>52.3</v>
      </c>
      <c r="R56" s="12">
        <v>71.099999999999994</v>
      </c>
      <c r="S56" s="12">
        <v>81.5</v>
      </c>
      <c r="T56" s="12">
        <v>59.3</v>
      </c>
      <c r="U56" s="12">
        <v>55.2</v>
      </c>
      <c r="V56" s="12">
        <v>76.400000000000006</v>
      </c>
      <c r="W56" s="12">
        <v>65.400000000000006</v>
      </c>
      <c r="X56" s="12">
        <v>66.7</v>
      </c>
      <c r="Y56" s="12">
        <v>88.2</v>
      </c>
      <c r="Z56" s="12">
        <v>86.2</v>
      </c>
      <c r="AA56" s="12">
        <v>86.9</v>
      </c>
      <c r="AB56" s="12">
        <v>74.8</v>
      </c>
      <c r="AC56" s="12">
        <v>81.900000000000006</v>
      </c>
      <c r="AD56" s="12">
        <v>55.1</v>
      </c>
      <c r="AE56" s="12">
        <v>40.4</v>
      </c>
      <c r="AF56" s="12">
        <v>24.6</v>
      </c>
      <c r="AG56" s="12"/>
      <c r="AH56" s="12"/>
      <c r="AI56" s="10">
        <v>127422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41.5</v>
      </c>
      <c r="C57" s="12">
        <v>40.9</v>
      </c>
      <c r="D57" s="12">
        <v>40.6</v>
      </c>
      <c r="E57" s="12">
        <v>26.3</v>
      </c>
      <c r="F57" s="12">
        <v>45.6</v>
      </c>
      <c r="G57" s="12">
        <v>31.8</v>
      </c>
      <c r="H57" s="12">
        <v>24</v>
      </c>
      <c r="I57" s="12">
        <v>21.8</v>
      </c>
      <c r="J57" s="12">
        <v>48.1</v>
      </c>
      <c r="K57" s="12">
        <v>38.700000000000003</v>
      </c>
      <c r="L57" s="12">
        <v>32.200000000000003</v>
      </c>
      <c r="M57" s="12">
        <v>36.200000000000003</v>
      </c>
      <c r="N57" s="12">
        <v>21.7</v>
      </c>
      <c r="O57" s="12">
        <v>40.5</v>
      </c>
      <c r="P57" s="12">
        <v>35.799999999999997</v>
      </c>
      <c r="Q57" s="12">
        <v>32.700000000000003</v>
      </c>
      <c r="R57" s="12">
        <v>43.4</v>
      </c>
      <c r="S57" s="12">
        <v>46.4</v>
      </c>
      <c r="T57" s="12">
        <v>31.4</v>
      </c>
      <c r="U57" s="12">
        <v>35</v>
      </c>
      <c r="V57" s="12">
        <v>42.6</v>
      </c>
      <c r="W57" s="12">
        <v>38.700000000000003</v>
      </c>
      <c r="X57" s="12">
        <v>40.6</v>
      </c>
      <c r="Y57" s="12">
        <v>49.6</v>
      </c>
      <c r="Z57" s="12">
        <v>49.1</v>
      </c>
      <c r="AA57" s="12">
        <v>49.1</v>
      </c>
      <c r="AB57" s="12">
        <v>37.9</v>
      </c>
      <c r="AC57" s="12">
        <v>42.6</v>
      </c>
      <c r="AD57" s="12">
        <v>29.5</v>
      </c>
      <c r="AE57" s="12">
        <v>20.6</v>
      </c>
      <c r="AF57" s="12">
        <v>15.3</v>
      </c>
      <c r="AG57" s="12"/>
      <c r="AH57" s="12"/>
      <c r="AI57" s="10">
        <v>67026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1040" priority="190" stopIfTrue="1" operator="greaterThan">
      <formula>300</formula>
    </cfRule>
    <cfRule type="cellIs" dxfId="1039" priority="191" stopIfTrue="1" operator="between">
      <formula>150</formula>
      <formula>250</formula>
    </cfRule>
    <cfRule type="cellIs" dxfId="1038" priority="192" stopIfTrue="1" operator="between">
      <formula>250</formula>
      <formula>300</formula>
    </cfRule>
  </conditionalFormatting>
  <conditionalFormatting sqref="AG4">
    <cfRule type="cellIs" dxfId="1037" priority="97" stopIfTrue="1" operator="greaterThan">
      <formula>300</formula>
    </cfRule>
    <cfRule type="cellIs" dxfId="1036" priority="98" stopIfTrue="1" operator="between">
      <formula>150</formula>
      <formula>250</formula>
    </cfRule>
    <cfRule type="cellIs" dxfId="1035" priority="99" stopIfTrue="1" operator="between">
      <formula>250</formula>
      <formula>300</formula>
    </cfRule>
  </conditionalFormatting>
  <conditionalFormatting sqref="B4">
    <cfRule type="cellIs" dxfId="1034" priority="91" stopIfTrue="1" operator="greaterThan">
      <formula>300</formula>
    </cfRule>
    <cfRule type="cellIs" dxfId="1033" priority="92" stopIfTrue="1" operator="between">
      <formula>150</formula>
      <formula>250</formula>
    </cfRule>
    <cfRule type="cellIs" dxfId="1032" priority="93" stopIfTrue="1" operator="between">
      <formula>250</formula>
      <formula>300</formula>
    </cfRule>
  </conditionalFormatting>
  <conditionalFormatting sqref="D4">
    <cfRule type="cellIs" dxfId="1031" priority="88" stopIfTrue="1" operator="greaterThan">
      <formula>300</formula>
    </cfRule>
    <cfRule type="cellIs" dxfId="1030" priority="89" stopIfTrue="1" operator="between">
      <formula>150</formula>
      <formula>250</formula>
    </cfRule>
    <cfRule type="cellIs" dxfId="1029" priority="90" stopIfTrue="1" operator="between">
      <formula>250</formula>
      <formula>300</formula>
    </cfRule>
  </conditionalFormatting>
  <conditionalFormatting sqref="E4">
    <cfRule type="cellIs" dxfId="1028" priority="85" stopIfTrue="1" operator="greaterThan">
      <formula>300</formula>
    </cfRule>
    <cfRule type="cellIs" dxfId="1027" priority="86" stopIfTrue="1" operator="between">
      <formula>150</formula>
      <formula>250</formula>
    </cfRule>
    <cfRule type="cellIs" dxfId="1026" priority="87" stopIfTrue="1" operator="between">
      <formula>250</formula>
      <formula>300</formula>
    </cfRule>
  </conditionalFormatting>
  <conditionalFormatting sqref="F4">
    <cfRule type="cellIs" dxfId="1025" priority="82" stopIfTrue="1" operator="greaterThan">
      <formula>300</formula>
    </cfRule>
    <cfRule type="cellIs" dxfId="1024" priority="83" stopIfTrue="1" operator="between">
      <formula>150</formula>
      <formula>250</formula>
    </cfRule>
    <cfRule type="cellIs" dxfId="1023" priority="84" stopIfTrue="1" operator="between">
      <formula>250</formula>
      <formula>300</formula>
    </cfRule>
  </conditionalFormatting>
  <conditionalFormatting sqref="G4">
    <cfRule type="cellIs" dxfId="1022" priority="79" stopIfTrue="1" operator="greaterThan">
      <formula>300</formula>
    </cfRule>
    <cfRule type="cellIs" dxfId="1021" priority="80" stopIfTrue="1" operator="between">
      <formula>150</formula>
      <formula>250</formula>
    </cfRule>
    <cfRule type="cellIs" dxfId="1020" priority="81" stopIfTrue="1" operator="between">
      <formula>250</formula>
      <formula>300</formula>
    </cfRule>
  </conditionalFormatting>
  <conditionalFormatting sqref="H4">
    <cfRule type="cellIs" dxfId="1019" priority="76" stopIfTrue="1" operator="greaterThan">
      <formula>300</formula>
    </cfRule>
    <cfRule type="cellIs" dxfId="1018" priority="77" stopIfTrue="1" operator="between">
      <formula>150</formula>
      <formula>250</formula>
    </cfRule>
    <cfRule type="cellIs" dxfId="1017" priority="78" stopIfTrue="1" operator="between">
      <formula>250</formula>
      <formula>300</formula>
    </cfRule>
  </conditionalFormatting>
  <conditionalFormatting sqref="I4">
    <cfRule type="cellIs" dxfId="1016" priority="73" stopIfTrue="1" operator="greaterThan">
      <formula>300</formula>
    </cfRule>
    <cfRule type="cellIs" dxfId="1015" priority="74" stopIfTrue="1" operator="between">
      <formula>150</formula>
      <formula>250</formula>
    </cfRule>
    <cfRule type="cellIs" dxfId="1014" priority="75" stopIfTrue="1" operator="between">
      <formula>250</formula>
      <formula>300</formula>
    </cfRule>
  </conditionalFormatting>
  <conditionalFormatting sqref="J4">
    <cfRule type="cellIs" dxfId="1013" priority="70" stopIfTrue="1" operator="greaterThan">
      <formula>300</formula>
    </cfRule>
    <cfRule type="cellIs" dxfId="1012" priority="71" stopIfTrue="1" operator="between">
      <formula>150</formula>
      <formula>250</formula>
    </cfRule>
    <cfRule type="cellIs" dxfId="1011" priority="72" stopIfTrue="1" operator="between">
      <formula>250</formula>
      <formula>300</formula>
    </cfRule>
  </conditionalFormatting>
  <conditionalFormatting sqref="K4">
    <cfRule type="cellIs" dxfId="1010" priority="67" stopIfTrue="1" operator="greaterThan">
      <formula>300</formula>
    </cfRule>
    <cfRule type="cellIs" dxfId="1009" priority="68" stopIfTrue="1" operator="between">
      <formula>150</formula>
      <formula>250</formula>
    </cfRule>
    <cfRule type="cellIs" dxfId="1008" priority="69" stopIfTrue="1" operator="between">
      <formula>250</formula>
      <formula>300</formula>
    </cfRule>
  </conditionalFormatting>
  <conditionalFormatting sqref="L4">
    <cfRule type="cellIs" dxfId="1007" priority="64" stopIfTrue="1" operator="greaterThan">
      <formula>300</formula>
    </cfRule>
    <cfRule type="cellIs" dxfId="1006" priority="65" stopIfTrue="1" operator="between">
      <formula>150</formula>
      <formula>250</formula>
    </cfRule>
    <cfRule type="cellIs" dxfId="1005" priority="66" stopIfTrue="1" operator="between">
      <formula>250</formula>
      <formula>300</formula>
    </cfRule>
  </conditionalFormatting>
  <conditionalFormatting sqref="M4">
    <cfRule type="cellIs" dxfId="1004" priority="61" stopIfTrue="1" operator="greaterThan">
      <formula>300</formula>
    </cfRule>
    <cfRule type="cellIs" dxfId="1003" priority="62" stopIfTrue="1" operator="between">
      <formula>150</formula>
      <formula>250</formula>
    </cfRule>
    <cfRule type="cellIs" dxfId="1002" priority="63" stopIfTrue="1" operator="between">
      <formula>250</formula>
      <formula>300</formula>
    </cfRule>
  </conditionalFormatting>
  <conditionalFormatting sqref="N4">
    <cfRule type="cellIs" dxfId="1001" priority="58" stopIfTrue="1" operator="greaterThan">
      <formula>300</formula>
    </cfRule>
    <cfRule type="cellIs" dxfId="1000" priority="59" stopIfTrue="1" operator="between">
      <formula>150</formula>
      <formula>250</formula>
    </cfRule>
    <cfRule type="cellIs" dxfId="999" priority="60" stopIfTrue="1" operator="between">
      <formula>250</formula>
      <formula>300</formula>
    </cfRule>
  </conditionalFormatting>
  <conditionalFormatting sqref="O4">
    <cfRule type="cellIs" dxfId="998" priority="55" stopIfTrue="1" operator="greaterThan">
      <formula>300</formula>
    </cfRule>
    <cfRule type="cellIs" dxfId="997" priority="56" stopIfTrue="1" operator="between">
      <formula>150</formula>
      <formula>250</formula>
    </cfRule>
    <cfRule type="cellIs" dxfId="996" priority="57" stopIfTrue="1" operator="between">
      <formula>250</formula>
      <formula>300</formula>
    </cfRule>
  </conditionalFormatting>
  <conditionalFormatting sqref="P4">
    <cfRule type="cellIs" dxfId="995" priority="52" stopIfTrue="1" operator="greaterThan">
      <formula>300</formula>
    </cfRule>
    <cfRule type="cellIs" dxfId="994" priority="53" stopIfTrue="1" operator="between">
      <formula>150</formula>
      <formula>250</formula>
    </cfRule>
    <cfRule type="cellIs" dxfId="993" priority="54" stopIfTrue="1" operator="between">
      <formula>250</formula>
      <formula>300</formula>
    </cfRule>
  </conditionalFormatting>
  <conditionalFormatting sqref="Q4">
    <cfRule type="cellIs" dxfId="992" priority="49" stopIfTrue="1" operator="greaterThan">
      <formula>300</formula>
    </cfRule>
    <cfRule type="cellIs" dxfId="991" priority="50" stopIfTrue="1" operator="between">
      <formula>150</formula>
      <formula>250</formula>
    </cfRule>
    <cfRule type="cellIs" dxfId="990" priority="51" stopIfTrue="1" operator="between">
      <formula>250</formula>
      <formula>300</formula>
    </cfRule>
  </conditionalFormatting>
  <conditionalFormatting sqref="R4">
    <cfRule type="cellIs" dxfId="989" priority="46" stopIfTrue="1" operator="greaterThan">
      <formula>300</formula>
    </cfRule>
    <cfRule type="cellIs" dxfId="988" priority="47" stopIfTrue="1" operator="between">
      <formula>150</formula>
      <formula>250</formula>
    </cfRule>
    <cfRule type="cellIs" dxfId="987" priority="48" stopIfTrue="1" operator="between">
      <formula>250</formula>
      <formula>300</formula>
    </cfRule>
  </conditionalFormatting>
  <conditionalFormatting sqref="S4">
    <cfRule type="cellIs" dxfId="986" priority="43" stopIfTrue="1" operator="greaterThan">
      <formula>300</formula>
    </cfRule>
    <cfRule type="cellIs" dxfId="985" priority="44" stopIfTrue="1" operator="between">
      <formula>150</formula>
      <formula>250</formula>
    </cfRule>
    <cfRule type="cellIs" dxfId="984" priority="45" stopIfTrue="1" operator="between">
      <formula>250</formula>
      <formula>300</formula>
    </cfRule>
  </conditionalFormatting>
  <conditionalFormatting sqref="T4">
    <cfRule type="cellIs" dxfId="983" priority="40" stopIfTrue="1" operator="greaterThan">
      <formula>300</formula>
    </cfRule>
    <cfRule type="cellIs" dxfId="982" priority="41" stopIfTrue="1" operator="between">
      <formula>150</formula>
      <formula>250</formula>
    </cfRule>
    <cfRule type="cellIs" dxfId="981" priority="42" stopIfTrue="1" operator="between">
      <formula>250</formula>
      <formula>300</formula>
    </cfRule>
  </conditionalFormatting>
  <conditionalFormatting sqref="U4">
    <cfRule type="cellIs" dxfId="980" priority="37" stopIfTrue="1" operator="greaterThan">
      <formula>300</formula>
    </cfRule>
    <cfRule type="cellIs" dxfId="979" priority="38" stopIfTrue="1" operator="between">
      <formula>150</formula>
      <formula>250</formula>
    </cfRule>
    <cfRule type="cellIs" dxfId="978" priority="39" stopIfTrue="1" operator="between">
      <formula>250</formula>
      <formula>300</formula>
    </cfRule>
  </conditionalFormatting>
  <conditionalFormatting sqref="V4">
    <cfRule type="cellIs" dxfId="977" priority="31" stopIfTrue="1" operator="greaterThan">
      <formula>300</formula>
    </cfRule>
    <cfRule type="cellIs" dxfId="976" priority="32" stopIfTrue="1" operator="between">
      <formula>150</formula>
      <formula>250</formula>
    </cfRule>
    <cfRule type="cellIs" dxfId="975" priority="33" stopIfTrue="1" operator="between">
      <formula>250</formula>
      <formula>300</formula>
    </cfRule>
  </conditionalFormatting>
  <conditionalFormatting sqref="W4">
    <cfRule type="cellIs" dxfId="974" priority="28" stopIfTrue="1" operator="greaterThan">
      <formula>300</formula>
    </cfRule>
    <cfRule type="cellIs" dxfId="973" priority="29" stopIfTrue="1" operator="between">
      <formula>150</formula>
      <formula>250</formula>
    </cfRule>
    <cfRule type="cellIs" dxfId="972" priority="30" stopIfTrue="1" operator="between">
      <formula>250</formula>
      <formula>300</formula>
    </cfRule>
  </conditionalFormatting>
  <conditionalFormatting sqref="X4">
    <cfRule type="cellIs" dxfId="971" priority="25" stopIfTrue="1" operator="greaterThan">
      <formula>300</formula>
    </cfRule>
    <cfRule type="cellIs" dxfId="970" priority="26" stopIfTrue="1" operator="between">
      <formula>150</formula>
      <formula>250</formula>
    </cfRule>
    <cfRule type="cellIs" dxfId="969" priority="27" stopIfTrue="1" operator="between">
      <formula>250</formula>
      <formula>300</formula>
    </cfRule>
  </conditionalFormatting>
  <conditionalFormatting sqref="Y4">
    <cfRule type="cellIs" dxfId="968" priority="22" stopIfTrue="1" operator="greaterThan">
      <formula>300</formula>
    </cfRule>
    <cfRule type="cellIs" dxfId="967" priority="23" stopIfTrue="1" operator="between">
      <formula>150</formula>
      <formula>250</formula>
    </cfRule>
    <cfRule type="cellIs" dxfId="966" priority="24" stopIfTrue="1" operator="between">
      <formula>250</formula>
      <formula>300</formula>
    </cfRule>
  </conditionalFormatting>
  <conditionalFormatting sqref="Z4">
    <cfRule type="cellIs" dxfId="965" priority="19" stopIfTrue="1" operator="greaterThan">
      <formula>300</formula>
    </cfRule>
    <cfRule type="cellIs" dxfId="964" priority="20" stopIfTrue="1" operator="between">
      <formula>150</formula>
      <formula>250</formula>
    </cfRule>
    <cfRule type="cellIs" dxfId="963" priority="21" stopIfTrue="1" operator="between">
      <formula>250</formula>
      <formula>300</formula>
    </cfRule>
  </conditionalFormatting>
  <conditionalFormatting sqref="AA4">
    <cfRule type="cellIs" dxfId="962" priority="16" stopIfTrue="1" operator="greaterThan">
      <formula>300</formula>
    </cfRule>
    <cfRule type="cellIs" dxfId="961" priority="17" stopIfTrue="1" operator="between">
      <formula>150</formula>
      <formula>250</formula>
    </cfRule>
    <cfRule type="cellIs" dxfId="960" priority="18" stopIfTrue="1" operator="between">
      <formula>250</formula>
      <formula>300</formula>
    </cfRule>
  </conditionalFormatting>
  <conditionalFormatting sqref="AB4">
    <cfRule type="cellIs" dxfId="959" priority="13" stopIfTrue="1" operator="greaterThan">
      <formula>300</formula>
    </cfRule>
    <cfRule type="cellIs" dxfId="958" priority="14" stopIfTrue="1" operator="between">
      <formula>150</formula>
      <formula>250</formula>
    </cfRule>
    <cfRule type="cellIs" dxfId="957" priority="15" stopIfTrue="1" operator="between">
      <formula>250</formula>
      <formula>300</formula>
    </cfRule>
  </conditionalFormatting>
  <conditionalFormatting sqref="AC4">
    <cfRule type="cellIs" dxfId="956" priority="10" stopIfTrue="1" operator="greaterThan">
      <formula>300</formula>
    </cfRule>
    <cfRule type="cellIs" dxfId="955" priority="11" stopIfTrue="1" operator="between">
      <formula>150</formula>
      <formula>250</formula>
    </cfRule>
    <cfRule type="cellIs" dxfId="954" priority="12" stopIfTrue="1" operator="between">
      <formula>250</formula>
      <formula>300</formula>
    </cfRule>
  </conditionalFormatting>
  <conditionalFormatting sqref="AD4">
    <cfRule type="cellIs" dxfId="953" priority="7" stopIfTrue="1" operator="greaterThan">
      <formula>300</formula>
    </cfRule>
    <cfRule type="cellIs" dxfId="952" priority="8" stopIfTrue="1" operator="between">
      <formula>150</formula>
      <formula>250</formula>
    </cfRule>
    <cfRule type="cellIs" dxfId="951" priority="9" stopIfTrue="1" operator="between">
      <formula>250</formula>
      <formula>300</formula>
    </cfRule>
  </conditionalFormatting>
  <conditionalFormatting sqref="AE4">
    <cfRule type="cellIs" dxfId="950" priority="4" stopIfTrue="1" operator="greaterThan">
      <formula>300</formula>
    </cfRule>
    <cfRule type="cellIs" dxfId="949" priority="5" stopIfTrue="1" operator="between">
      <formula>150</formula>
      <formula>250</formula>
    </cfRule>
    <cfRule type="cellIs" dxfId="948" priority="6" stopIfTrue="1" operator="between">
      <formula>250</formula>
      <formula>300</formula>
    </cfRule>
  </conditionalFormatting>
  <conditionalFormatting sqref="AF4">
    <cfRule type="cellIs" dxfId="947" priority="1" stopIfTrue="1" operator="greaterThan">
      <formula>300</formula>
    </cfRule>
    <cfRule type="cellIs" dxfId="946" priority="2" stopIfTrue="1" operator="between">
      <formula>150</formula>
      <formula>250</formula>
    </cfRule>
    <cfRule type="cellIs" dxfId="945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35.5</v>
      </c>
      <c r="C3" s="12">
        <v>18.899999999999999</v>
      </c>
      <c r="D3" s="12">
        <v>51.9</v>
      </c>
      <c r="E3" s="12">
        <v>50.2</v>
      </c>
      <c r="F3" s="12">
        <v>51</v>
      </c>
      <c r="G3" s="12">
        <v>51.8</v>
      </c>
      <c r="H3" s="12">
        <v>15.1</v>
      </c>
      <c r="I3" s="12">
        <v>51.8</v>
      </c>
      <c r="J3" s="12">
        <v>49.4</v>
      </c>
      <c r="K3" s="12">
        <v>50.3</v>
      </c>
      <c r="L3" s="12">
        <v>30.4</v>
      </c>
      <c r="M3" s="12">
        <v>16.2</v>
      </c>
      <c r="N3" s="12">
        <v>50.8</v>
      </c>
      <c r="O3" s="12">
        <v>43.6</v>
      </c>
      <c r="P3" s="12">
        <v>52.6</v>
      </c>
      <c r="Q3" s="12">
        <v>38</v>
      </c>
      <c r="R3" s="12">
        <v>52.3</v>
      </c>
      <c r="S3" s="12">
        <v>52.3</v>
      </c>
      <c r="T3" s="12">
        <v>51.8</v>
      </c>
      <c r="U3" s="12">
        <v>52.2</v>
      </c>
      <c r="V3" s="12">
        <v>52.3</v>
      </c>
      <c r="W3" s="12">
        <v>51.6</v>
      </c>
      <c r="X3" s="12">
        <v>52.4</v>
      </c>
      <c r="Y3" s="12">
        <v>52.6</v>
      </c>
      <c r="Z3" s="12">
        <v>46.2</v>
      </c>
      <c r="AA3" s="12">
        <v>52.1</v>
      </c>
      <c r="AB3" s="12">
        <v>52.4</v>
      </c>
      <c r="AC3" s="12">
        <v>52.3</v>
      </c>
      <c r="AD3" s="12">
        <v>45.3</v>
      </c>
      <c r="AE3" s="12">
        <v>52.3</v>
      </c>
      <c r="AF3" s="12">
        <v>45.9</v>
      </c>
      <c r="AG3" s="12">
        <v>47.1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90.8</v>
      </c>
      <c r="C4" s="28">
        <f t="shared" ref="C4:E4" si="1">SUM(C54:C57)</f>
        <v>93.1</v>
      </c>
      <c r="D4" s="28">
        <f t="shared" si="1"/>
        <v>199.1</v>
      </c>
      <c r="E4" s="28">
        <f t="shared" si="1"/>
        <v>346.2</v>
      </c>
      <c r="F4" s="28">
        <f t="shared" ref="F4:G4" si="2">SUM(F54:F57)</f>
        <v>228.29999999999998</v>
      </c>
      <c r="G4" s="28">
        <f t="shared" si="2"/>
        <v>139.5</v>
      </c>
      <c r="H4" s="28">
        <f t="shared" ref="H4:I4" si="3">SUM(H54:H57)</f>
        <v>92.5</v>
      </c>
      <c r="I4" s="28">
        <f t="shared" si="3"/>
        <v>140</v>
      </c>
      <c r="J4" s="28">
        <f t="shared" ref="J4:L4" si="4">SUM(J54:J57)</f>
        <v>340</v>
      </c>
      <c r="K4" s="28">
        <f t="shared" si="4"/>
        <v>324.90000000000003</v>
      </c>
      <c r="L4" s="28">
        <f t="shared" si="4"/>
        <v>82.7</v>
      </c>
      <c r="M4" s="28">
        <f t="shared" ref="M4:N4" si="5">SUM(M54:M57)</f>
        <v>63.2</v>
      </c>
      <c r="N4" s="28">
        <f t="shared" si="5"/>
        <v>200.8</v>
      </c>
      <c r="O4" s="28">
        <f t="shared" ref="O4:P4" si="6">SUM(O54:O57)</f>
        <v>161.00000000000003</v>
      </c>
      <c r="P4" s="28">
        <f t="shared" si="6"/>
        <v>204.2</v>
      </c>
      <c r="Q4" s="28">
        <f t="shared" ref="Q4:R4" si="7">SUM(Q54:Q57)</f>
        <v>130</v>
      </c>
      <c r="R4" s="28">
        <f t="shared" si="7"/>
        <v>115.30000000000001</v>
      </c>
      <c r="S4" s="28">
        <f t="shared" ref="S4:T4" si="8">SUM(S54:S57)</f>
        <v>261.29999999999995</v>
      </c>
      <c r="T4" s="28">
        <f t="shared" si="8"/>
        <v>252.99999999999997</v>
      </c>
      <c r="U4" s="28">
        <f t="shared" ref="U4:V4" si="9">SUM(U54:U57)</f>
        <v>193.70000000000002</v>
      </c>
      <c r="V4" s="28">
        <f t="shared" si="9"/>
        <v>269</v>
      </c>
      <c r="W4" s="28">
        <f t="shared" ref="W4:X4" si="10">SUM(W54:W57)</f>
        <v>101.6</v>
      </c>
      <c r="X4" s="28">
        <f t="shared" si="10"/>
        <v>334.3</v>
      </c>
      <c r="Y4" s="28">
        <f t="shared" ref="Y4:Z4" si="11">SUM(Y54:Y57)</f>
        <v>323.39999999999998</v>
      </c>
      <c r="Z4" s="28">
        <f t="shared" si="11"/>
        <v>102.8</v>
      </c>
      <c r="AA4" s="28">
        <f t="shared" ref="AA4:AB4" si="12">SUM(AA54:AA57)</f>
        <v>331.00000000000006</v>
      </c>
      <c r="AB4" s="28">
        <f t="shared" si="12"/>
        <v>205.9</v>
      </c>
      <c r="AC4" s="28">
        <f t="shared" ref="AC4:AD4" si="13">SUM(AC54:AC57)</f>
        <v>257.60000000000002</v>
      </c>
      <c r="AD4" s="28">
        <f t="shared" si="13"/>
        <v>368.20000000000005</v>
      </c>
      <c r="AE4" s="28">
        <f t="shared" ref="AE4:AF4" si="14">SUM(AE54:AE57)</f>
        <v>357.80000000000007</v>
      </c>
      <c r="AF4" s="28">
        <f t="shared" si="14"/>
        <v>372.9</v>
      </c>
      <c r="AG4" s="28">
        <f t="shared" ref="AG4" si="15">SUM(AG54:AG57)</f>
        <v>360.09999999999997</v>
      </c>
      <c r="AI4" s="9">
        <f>SUM(C4:AG4)</f>
        <v>6953.4</v>
      </c>
      <c r="AJ4" s="14">
        <f>AVERAGE(C4:AG4)</f>
        <v>224.30322580645159</v>
      </c>
      <c r="AK4" s="15"/>
    </row>
    <row r="5" spans="1:40" x14ac:dyDescent="0.25">
      <c r="A5" s="11" t="s">
        <v>29</v>
      </c>
      <c r="B5" s="10">
        <f t="shared" ref="B5" si="16">$A53+B6</f>
        <v>466716</v>
      </c>
      <c r="C5" s="10">
        <f t="shared" ref="C5:E5" si="17">$A53+C6</f>
        <v>466810</v>
      </c>
      <c r="D5" s="10">
        <f t="shared" si="17"/>
        <v>467008</v>
      </c>
      <c r="E5" s="10">
        <f t="shared" si="17"/>
        <v>467355</v>
      </c>
      <c r="F5" s="10">
        <f t="shared" ref="F5:G5" si="18">$A53+F6</f>
        <v>467583</v>
      </c>
      <c r="G5" s="10">
        <f t="shared" si="18"/>
        <v>467724</v>
      </c>
      <c r="H5" s="10">
        <f t="shared" ref="H5:I5" si="19">$A53+H6</f>
        <v>467816</v>
      </c>
      <c r="I5" s="10">
        <f t="shared" si="19"/>
        <v>467956</v>
      </c>
      <c r="J5" s="10">
        <f t="shared" ref="J5:L5" si="20">$A53+J6</f>
        <v>468297</v>
      </c>
      <c r="K5" s="10">
        <f t="shared" si="20"/>
        <v>468622</v>
      </c>
      <c r="L5" s="10">
        <f t="shared" si="20"/>
        <v>468705</v>
      </c>
      <c r="M5" s="10">
        <f t="shared" ref="M5:N5" si="21">$A53+M6</f>
        <v>468768</v>
      </c>
      <c r="N5" s="10">
        <f t="shared" si="21"/>
        <v>468969</v>
      </c>
      <c r="O5" s="10">
        <f t="shared" ref="O5:P5" si="22">$A53+O6</f>
        <v>469131</v>
      </c>
      <c r="P5" s="10">
        <f t="shared" si="22"/>
        <v>469335</v>
      </c>
      <c r="Q5" s="10">
        <f t="shared" ref="Q5:R5" si="23">$A53+Q6</f>
        <v>469466</v>
      </c>
      <c r="R5" s="10">
        <f t="shared" si="23"/>
        <v>469581</v>
      </c>
      <c r="S5" s="10">
        <f t="shared" ref="S5:T5" si="24">$A53+S6</f>
        <v>469843</v>
      </c>
      <c r="T5" s="10">
        <f t="shared" si="24"/>
        <v>470096</v>
      </c>
      <c r="U5" s="10">
        <f t="shared" ref="U5:V5" si="25">$A53+U6</f>
        <v>470291</v>
      </c>
      <c r="V5" s="10">
        <f t="shared" si="25"/>
        <v>470559</v>
      </c>
      <c r="W5" s="10">
        <f t="shared" ref="W5:X5" si="26">$A53+W6</f>
        <v>470660</v>
      </c>
      <c r="X5" s="10">
        <f t="shared" si="26"/>
        <v>470994</v>
      </c>
      <c r="Y5" s="10">
        <f t="shared" ref="Y5:Z5" si="27">$A53+Y6</f>
        <v>471318</v>
      </c>
      <c r="Z5" s="10">
        <f t="shared" si="27"/>
        <v>471422</v>
      </c>
      <c r="AA5" s="10">
        <f t="shared" ref="AA5:AB5" si="28">$A53+AA6</f>
        <v>471754</v>
      </c>
      <c r="AB5" s="10">
        <f t="shared" si="28"/>
        <v>471959</v>
      </c>
      <c r="AC5" s="10">
        <f t="shared" ref="AC5:AD5" si="29">$A53+AC6</f>
        <v>472217</v>
      </c>
      <c r="AD5" s="10">
        <f t="shared" si="29"/>
        <v>472586</v>
      </c>
      <c r="AE5" s="10">
        <f t="shared" ref="AE5:AF5" si="30">$A53+AE6</f>
        <v>472944</v>
      </c>
      <c r="AF5" s="10">
        <f t="shared" si="30"/>
        <v>473317</v>
      </c>
      <c r="AG5" s="10">
        <f t="shared" ref="AG5" si="31">$A53+AG6</f>
        <v>473678</v>
      </c>
      <c r="AI5" s="10">
        <f>MAX(C5:AG5)-B5</f>
        <v>6962</v>
      </c>
    </row>
    <row r="6" spans="1:40" s="19" customFormat="1" x14ac:dyDescent="0.25">
      <c r="B6" s="24">
        <v>425041</v>
      </c>
      <c r="C6" s="24">
        <v>425135</v>
      </c>
      <c r="D6" s="24">
        <v>425333</v>
      </c>
      <c r="E6" s="24">
        <v>425680</v>
      </c>
      <c r="F6" s="24">
        <v>425908</v>
      </c>
      <c r="G6" s="24">
        <v>426049</v>
      </c>
      <c r="H6" s="24">
        <v>426141</v>
      </c>
      <c r="I6" s="24">
        <v>426281</v>
      </c>
      <c r="J6" s="24">
        <v>426622</v>
      </c>
      <c r="K6" s="24">
        <v>426947</v>
      </c>
      <c r="L6" s="24">
        <v>427030</v>
      </c>
      <c r="M6" s="24">
        <v>427093</v>
      </c>
      <c r="N6" s="24">
        <v>427294</v>
      </c>
      <c r="O6" s="24">
        <v>427456</v>
      </c>
      <c r="P6" s="24">
        <v>427660</v>
      </c>
      <c r="Q6" s="24">
        <v>427791</v>
      </c>
      <c r="R6" s="24">
        <v>427906</v>
      </c>
      <c r="S6" s="24">
        <v>428168</v>
      </c>
      <c r="T6" s="24">
        <v>428421</v>
      </c>
      <c r="U6" s="24">
        <v>428616</v>
      </c>
      <c r="V6" s="24">
        <v>428884</v>
      </c>
      <c r="W6" s="24">
        <v>428985</v>
      </c>
      <c r="X6" s="24">
        <v>429319</v>
      </c>
      <c r="Y6" s="24">
        <v>429643</v>
      </c>
      <c r="Z6" s="24">
        <v>429747</v>
      </c>
      <c r="AA6" s="24">
        <v>430079</v>
      </c>
      <c r="AB6" s="24">
        <v>430284</v>
      </c>
      <c r="AC6" s="24">
        <v>430542</v>
      </c>
      <c r="AD6" s="24">
        <v>430911</v>
      </c>
      <c r="AE6" s="24">
        <v>431269</v>
      </c>
      <c r="AF6" s="24">
        <v>431642</v>
      </c>
      <c r="AG6" s="24">
        <v>432003</v>
      </c>
      <c r="AI6" s="10"/>
      <c r="AJ6" s="20"/>
    </row>
    <row r="7" spans="1:40" x14ac:dyDescent="0.25">
      <c r="A7" s="11" t="s">
        <v>27</v>
      </c>
      <c r="B7" s="10">
        <v>399690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SUM(AI54:AI56)+A53</f>
        <v>405641</v>
      </c>
      <c r="AI7" s="10">
        <f>MAX(C7:AG7)-B7</f>
        <v>5951</v>
      </c>
      <c r="AJ7" s="16"/>
    </row>
    <row r="8" spans="1:40" x14ac:dyDescent="0.25">
      <c r="A8" s="18" t="s">
        <v>37</v>
      </c>
      <c r="B8" s="10">
        <v>67026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68037</v>
      </c>
      <c r="AI8" s="10">
        <f>MAX(C8:AG8)-B8</f>
        <v>1011</v>
      </c>
    </row>
    <row r="9" spans="1:40" x14ac:dyDescent="0.25">
      <c r="AI9" s="10">
        <f>SUM(AI7:AI8)</f>
        <v>6962</v>
      </c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25.7</v>
      </c>
      <c r="C54" s="12">
        <v>27.4</v>
      </c>
      <c r="D54" s="12">
        <v>59.6</v>
      </c>
      <c r="E54" s="12">
        <v>101.8</v>
      </c>
      <c r="F54" s="12">
        <v>66.2</v>
      </c>
      <c r="G54" s="12">
        <v>43.4</v>
      </c>
      <c r="H54" s="12">
        <v>27</v>
      </c>
      <c r="I54" s="12">
        <v>44.8</v>
      </c>
      <c r="J54" s="12">
        <v>100</v>
      </c>
      <c r="K54" s="12">
        <v>94.3</v>
      </c>
      <c r="L54" s="12">
        <v>23.7</v>
      </c>
      <c r="M54" s="12">
        <v>18.399999999999999</v>
      </c>
      <c r="N54" s="12">
        <v>62.7</v>
      </c>
      <c r="O54" s="12">
        <v>48.7</v>
      </c>
      <c r="P54" s="12">
        <v>57</v>
      </c>
      <c r="Q54" s="12">
        <v>37.799999999999997</v>
      </c>
      <c r="R54" s="12">
        <v>33.700000000000003</v>
      </c>
      <c r="S54" s="12">
        <v>80.3</v>
      </c>
      <c r="T54" s="12">
        <v>72.599999999999994</v>
      </c>
      <c r="U54" s="12">
        <v>57.9</v>
      </c>
      <c r="V54" s="12">
        <v>81.2</v>
      </c>
      <c r="W54" s="12">
        <v>30</v>
      </c>
      <c r="X54" s="12">
        <v>99.2</v>
      </c>
      <c r="Y54" s="12">
        <v>96.8</v>
      </c>
      <c r="Z54" s="12">
        <v>30.3</v>
      </c>
      <c r="AA54" s="12">
        <v>101.6</v>
      </c>
      <c r="AB54" s="12">
        <v>60.2</v>
      </c>
      <c r="AC54" s="12">
        <v>80.900000000000006</v>
      </c>
      <c r="AD54" s="12">
        <v>107.4</v>
      </c>
      <c r="AE54" s="12">
        <v>106.7</v>
      </c>
      <c r="AF54" s="12">
        <v>109.4</v>
      </c>
      <c r="AG54" s="12">
        <v>105.2</v>
      </c>
      <c r="AH54" s="12"/>
      <c r="AI54" s="10">
        <v>97675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25.2</v>
      </c>
      <c r="C55" s="12">
        <v>26.7</v>
      </c>
      <c r="D55" s="12">
        <v>58.3</v>
      </c>
      <c r="E55" s="12">
        <v>99.6</v>
      </c>
      <c r="F55" s="12">
        <v>65.3</v>
      </c>
      <c r="G55" s="12">
        <v>41.8</v>
      </c>
      <c r="H55" s="12">
        <v>26.5</v>
      </c>
      <c r="I55" s="12">
        <v>41.5</v>
      </c>
      <c r="J55" s="12">
        <v>98.1</v>
      </c>
      <c r="K55" s="12">
        <v>94.2</v>
      </c>
      <c r="L55" s="12">
        <v>23.4</v>
      </c>
      <c r="M55" s="12">
        <v>18</v>
      </c>
      <c r="N55" s="12">
        <v>60.1</v>
      </c>
      <c r="O55" s="12">
        <v>47.2</v>
      </c>
      <c r="P55" s="12">
        <v>56.2</v>
      </c>
      <c r="Q55" s="12">
        <v>37.200000000000003</v>
      </c>
      <c r="R55" s="12">
        <v>33.1</v>
      </c>
      <c r="S55" s="12">
        <v>77.599999999999994</v>
      </c>
      <c r="T55" s="12">
        <v>72.099999999999994</v>
      </c>
      <c r="U55" s="12">
        <v>56.5</v>
      </c>
      <c r="V55" s="12">
        <v>79.099999999999994</v>
      </c>
      <c r="W55" s="12">
        <v>29.3</v>
      </c>
      <c r="X55" s="12">
        <v>96.1</v>
      </c>
      <c r="Y55" s="12">
        <v>93.8</v>
      </c>
      <c r="Z55" s="12">
        <v>29.7</v>
      </c>
      <c r="AA55" s="12">
        <v>97.7</v>
      </c>
      <c r="AB55" s="12">
        <v>59.2</v>
      </c>
      <c r="AC55" s="12">
        <v>76.2</v>
      </c>
      <c r="AD55" s="12">
        <v>105.9</v>
      </c>
      <c r="AE55" s="12">
        <v>103.6</v>
      </c>
      <c r="AF55" s="12">
        <v>107.3</v>
      </c>
      <c r="AG55" s="12">
        <v>103.3</v>
      </c>
      <c r="AH55" s="12"/>
      <c r="AI55" s="10">
        <v>137004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24.6</v>
      </c>
      <c r="C56" s="12">
        <v>25.8</v>
      </c>
      <c r="D56" s="12">
        <v>53.8</v>
      </c>
      <c r="E56" s="12">
        <v>92</v>
      </c>
      <c r="F56" s="12">
        <v>62.7</v>
      </c>
      <c r="G56" s="12">
        <v>35.700000000000003</v>
      </c>
      <c r="H56" s="12">
        <v>25.6</v>
      </c>
      <c r="I56" s="12">
        <v>36.1</v>
      </c>
      <c r="J56" s="12">
        <v>91.3</v>
      </c>
      <c r="K56" s="12">
        <v>87.3</v>
      </c>
      <c r="L56" s="12">
        <v>22.7</v>
      </c>
      <c r="M56" s="12">
        <v>17.5</v>
      </c>
      <c r="N56" s="12">
        <v>52.3</v>
      </c>
      <c r="O56" s="12">
        <v>43.7</v>
      </c>
      <c r="P56" s="12">
        <v>54</v>
      </c>
      <c r="Q56" s="12">
        <v>35.9</v>
      </c>
      <c r="R56" s="12">
        <v>31.9</v>
      </c>
      <c r="S56" s="12">
        <v>66.900000000000006</v>
      </c>
      <c r="T56" s="12">
        <v>69.7</v>
      </c>
      <c r="U56" s="12">
        <v>51.9</v>
      </c>
      <c r="V56" s="12">
        <v>71.3</v>
      </c>
      <c r="W56" s="12">
        <v>28.2</v>
      </c>
      <c r="X56" s="12">
        <v>88</v>
      </c>
      <c r="Y56" s="12">
        <v>86.9</v>
      </c>
      <c r="Z56" s="12">
        <v>28.5</v>
      </c>
      <c r="AA56" s="12">
        <v>84.9</v>
      </c>
      <c r="AB56" s="12">
        <v>54.6</v>
      </c>
      <c r="AC56" s="12">
        <v>66.099999999999994</v>
      </c>
      <c r="AD56" s="12">
        <v>99.8</v>
      </c>
      <c r="AE56" s="12">
        <v>97.4</v>
      </c>
      <c r="AF56" s="12">
        <v>101.8</v>
      </c>
      <c r="AG56" s="12">
        <v>98.2</v>
      </c>
      <c r="AH56" s="12"/>
      <c r="AI56" s="10">
        <v>129287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15.3</v>
      </c>
      <c r="C57" s="12">
        <v>13.2</v>
      </c>
      <c r="D57" s="12">
        <v>27.4</v>
      </c>
      <c r="E57" s="12">
        <v>52.8</v>
      </c>
      <c r="F57" s="12">
        <v>34.1</v>
      </c>
      <c r="G57" s="12">
        <v>18.600000000000001</v>
      </c>
      <c r="H57" s="12">
        <v>13.4</v>
      </c>
      <c r="I57" s="12">
        <v>17.600000000000001</v>
      </c>
      <c r="J57" s="12">
        <v>50.6</v>
      </c>
      <c r="K57" s="12">
        <v>49.1</v>
      </c>
      <c r="L57" s="12">
        <v>12.9</v>
      </c>
      <c r="M57" s="12">
        <v>9.3000000000000007</v>
      </c>
      <c r="N57" s="12">
        <v>25.7</v>
      </c>
      <c r="O57" s="12">
        <v>21.4</v>
      </c>
      <c r="P57" s="12">
        <v>37</v>
      </c>
      <c r="Q57" s="12">
        <v>19.100000000000001</v>
      </c>
      <c r="R57" s="12">
        <v>16.600000000000001</v>
      </c>
      <c r="S57" s="12">
        <v>36.5</v>
      </c>
      <c r="T57" s="12">
        <v>38.6</v>
      </c>
      <c r="U57" s="12">
        <v>27.4</v>
      </c>
      <c r="V57" s="12">
        <v>37.4</v>
      </c>
      <c r="W57" s="12">
        <v>14.1</v>
      </c>
      <c r="X57" s="12">
        <v>51</v>
      </c>
      <c r="Y57" s="12">
        <v>45.9</v>
      </c>
      <c r="Z57" s="12">
        <v>14.3</v>
      </c>
      <c r="AA57" s="12">
        <v>46.8</v>
      </c>
      <c r="AB57" s="12">
        <v>31.9</v>
      </c>
      <c r="AC57" s="12">
        <v>34.4</v>
      </c>
      <c r="AD57" s="12">
        <v>55.1</v>
      </c>
      <c r="AE57" s="12">
        <v>50.1</v>
      </c>
      <c r="AF57" s="12">
        <v>54.4</v>
      </c>
      <c r="AG57" s="12">
        <v>53.4</v>
      </c>
      <c r="AH57" s="12"/>
      <c r="AI57" s="10">
        <v>68037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944" priority="187" stopIfTrue="1" operator="greaterThan">
      <formula>300</formula>
    </cfRule>
    <cfRule type="cellIs" dxfId="943" priority="188" stopIfTrue="1" operator="between">
      <formula>150</formula>
      <formula>250</formula>
    </cfRule>
    <cfRule type="cellIs" dxfId="942" priority="189" stopIfTrue="1" operator="between">
      <formula>250</formula>
      <formula>300</formula>
    </cfRule>
  </conditionalFormatting>
  <conditionalFormatting sqref="B4">
    <cfRule type="cellIs" dxfId="941" priority="91" stopIfTrue="1" operator="greaterThan">
      <formula>300</formula>
    </cfRule>
    <cfRule type="cellIs" dxfId="940" priority="92" stopIfTrue="1" operator="between">
      <formula>150</formula>
      <formula>250</formula>
    </cfRule>
    <cfRule type="cellIs" dxfId="939" priority="93" stopIfTrue="1" operator="between">
      <formula>250</formula>
      <formula>300</formula>
    </cfRule>
  </conditionalFormatting>
  <conditionalFormatting sqref="D4">
    <cfRule type="cellIs" dxfId="938" priority="88" stopIfTrue="1" operator="greaterThan">
      <formula>300</formula>
    </cfRule>
    <cfRule type="cellIs" dxfId="937" priority="89" stopIfTrue="1" operator="between">
      <formula>150</formula>
      <formula>250</formula>
    </cfRule>
    <cfRule type="cellIs" dxfId="936" priority="90" stopIfTrue="1" operator="between">
      <formula>250</formula>
      <formula>300</formula>
    </cfRule>
  </conditionalFormatting>
  <conditionalFormatting sqref="E4">
    <cfRule type="cellIs" dxfId="935" priority="85" stopIfTrue="1" operator="greaterThan">
      <formula>300</formula>
    </cfRule>
    <cfRule type="cellIs" dxfId="934" priority="86" stopIfTrue="1" operator="between">
      <formula>150</formula>
      <formula>250</formula>
    </cfRule>
    <cfRule type="cellIs" dxfId="933" priority="87" stopIfTrue="1" operator="between">
      <formula>250</formula>
      <formula>300</formula>
    </cfRule>
  </conditionalFormatting>
  <conditionalFormatting sqref="F4">
    <cfRule type="cellIs" dxfId="932" priority="82" stopIfTrue="1" operator="greaterThan">
      <formula>300</formula>
    </cfRule>
    <cfRule type="cellIs" dxfId="931" priority="83" stopIfTrue="1" operator="between">
      <formula>150</formula>
      <formula>250</formula>
    </cfRule>
    <cfRule type="cellIs" dxfId="930" priority="84" stopIfTrue="1" operator="between">
      <formula>250</formula>
      <formula>300</formula>
    </cfRule>
  </conditionalFormatting>
  <conditionalFormatting sqref="G4">
    <cfRule type="cellIs" dxfId="929" priority="79" stopIfTrue="1" operator="greaterThan">
      <formula>300</formula>
    </cfRule>
    <cfRule type="cellIs" dxfId="928" priority="80" stopIfTrue="1" operator="between">
      <formula>150</formula>
      <formula>250</formula>
    </cfRule>
    <cfRule type="cellIs" dxfId="927" priority="81" stopIfTrue="1" operator="between">
      <formula>250</formula>
      <formula>300</formula>
    </cfRule>
  </conditionalFormatting>
  <conditionalFormatting sqref="H4">
    <cfRule type="cellIs" dxfId="926" priority="76" stopIfTrue="1" operator="greaterThan">
      <formula>300</formula>
    </cfRule>
    <cfRule type="cellIs" dxfId="925" priority="77" stopIfTrue="1" operator="between">
      <formula>150</formula>
      <formula>250</formula>
    </cfRule>
    <cfRule type="cellIs" dxfId="924" priority="78" stopIfTrue="1" operator="between">
      <formula>250</formula>
      <formula>300</formula>
    </cfRule>
  </conditionalFormatting>
  <conditionalFormatting sqref="I4">
    <cfRule type="cellIs" dxfId="923" priority="73" stopIfTrue="1" operator="greaterThan">
      <formula>300</formula>
    </cfRule>
    <cfRule type="cellIs" dxfId="922" priority="74" stopIfTrue="1" operator="between">
      <formula>150</formula>
      <formula>250</formula>
    </cfRule>
    <cfRule type="cellIs" dxfId="921" priority="75" stopIfTrue="1" operator="between">
      <formula>250</formula>
      <formula>300</formula>
    </cfRule>
  </conditionalFormatting>
  <conditionalFormatting sqref="J4">
    <cfRule type="cellIs" dxfId="920" priority="70" stopIfTrue="1" operator="greaterThan">
      <formula>300</formula>
    </cfRule>
    <cfRule type="cellIs" dxfId="919" priority="71" stopIfTrue="1" operator="between">
      <formula>150</formula>
      <formula>250</formula>
    </cfRule>
    <cfRule type="cellIs" dxfId="918" priority="72" stopIfTrue="1" operator="between">
      <formula>250</formula>
      <formula>300</formula>
    </cfRule>
  </conditionalFormatting>
  <conditionalFormatting sqref="K4">
    <cfRule type="cellIs" dxfId="917" priority="67" stopIfTrue="1" operator="greaterThan">
      <formula>300</formula>
    </cfRule>
    <cfRule type="cellIs" dxfId="916" priority="68" stopIfTrue="1" operator="between">
      <formula>150</formula>
      <formula>250</formula>
    </cfRule>
    <cfRule type="cellIs" dxfId="915" priority="69" stopIfTrue="1" operator="between">
      <formula>250</formula>
      <formula>300</formula>
    </cfRule>
  </conditionalFormatting>
  <conditionalFormatting sqref="L4">
    <cfRule type="cellIs" dxfId="914" priority="64" stopIfTrue="1" operator="greaterThan">
      <formula>300</formula>
    </cfRule>
    <cfRule type="cellIs" dxfId="913" priority="65" stopIfTrue="1" operator="between">
      <formula>150</formula>
      <formula>250</formula>
    </cfRule>
    <cfRule type="cellIs" dxfId="912" priority="66" stopIfTrue="1" operator="between">
      <formula>250</formula>
      <formula>300</formula>
    </cfRule>
  </conditionalFormatting>
  <conditionalFormatting sqref="M4">
    <cfRule type="cellIs" dxfId="911" priority="61" stopIfTrue="1" operator="greaterThan">
      <formula>300</formula>
    </cfRule>
    <cfRule type="cellIs" dxfId="910" priority="62" stopIfTrue="1" operator="between">
      <formula>150</formula>
      <formula>250</formula>
    </cfRule>
    <cfRule type="cellIs" dxfId="909" priority="63" stopIfTrue="1" operator="between">
      <formula>250</formula>
      <formula>300</formula>
    </cfRule>
  </conditionalFormatting>
  <conditionalFormatting sqref="N4">
    <cfRule type="cellIs" dxfId="908" priority="58" stopIfTrue="1" operator="greaterThan">
      <formula>300</formula>
    </cfRule>
    <cfRule type="cellIs" dxfId="907" priority="59" stopIfTrue="1" operator="between">
      <formula>150</formula>
      <formula>250</formula>
    </cfRule>
    <cfRule type="cellIs" dxfId="906" priority="60" stopIfTrue="1" operator="between">
      <formula>250</formula>
      <formula>300</formula>
    </cfRule>
  </conditionalFormatting>
  <conditionalFormatting sqref="O4">
    <cfRule type="cellIs" dxfId="905" priority="55" stopIfTrue="1" operator="greaterThan">
      <formula>300</formula>
    </cfRule>
    <cfRule type="cellIs" dxfId="904" priority="56" stopIfTrue="1" operator="between">
      <formula>150</formula>
      <formula>250</formula>
    </cfRule>
    <cfRule type="cellIs" dxfId="903" priority="57" stopIfTrue="1" operator="between">
      <formula>250</formula>
      <formula>300</formula>
    </cfRule>
  </conditionalFormatting>
  <conditionalFormatting sqref="P4">
    <cfRule type="cellIs" dxfId="902" priority="52" stopIfTrue="1" operator="greaterThan">
      <formula>300</formula>
    </cfRule>
    <cfRule type="cellIs" dxfId="901" priority="53" stopIfTrue="1" operator="between">
      <formula>150</formula>
      <formula>250</formula>
    </cfRule>
    <cfRule type="cellIs" dxfId="900" priority="54" stopIfTrue="1" operator="between">
      <formula>250</formula>
      <formula>300</formula>
    </cfRule>
  </conditionalFormatting>
  <conditionalFormatting sqref="Q4">
    <cfRule type="cellIs" dxfId="899" priority="49" stopIfTrue="1" operator="greaterThan">
      <formula>300</formula>
    </cfRule>
    <cfRule type="cellIs" dxfId="898" priority="50" stopIfTrue="1" operator="between">
      <formula>150</formula>
      <formula>250</formula>
    </cfRule>
    <cfRule type="cellIs" dxfId="897" priority="51" stopIfTrue="1" operator="between">
      <formula>250</formula>
      <formula>300</formula>
    </cfRule>
  </conditionalFormatting>
  <conditionalFormatting sqref="R4">
    <cfRule type="cellIs" dxfId="896" priority="46" stopIfTrue="1" operator="greaterThan">
      <formula>300</formula>
    </cfRule>
    <cfRule type="cellIs" dxfId="895" priority="47" stopIfTrue="1" operator="between">
      <formula>150</formula>
      <formula>250</formula>
    </cfRule>
    <cfRule type="cellIs" dxfId="894" priority="48" stopIfTrue="1" operator="between">
      <formula>250</formula>
      <formula>300</formula>
    </cfRule>
  </conditionalFormatting>
  <conditionalFormatting sqref="S4">
    <cfRule type="cellIs" dxfId="893" priority="43" stopIfTrue="1" operator="greaterThan">
      <formula>300</formula>
    </cfRule>
    <cfRule type="cellIs" dxfId="892" priority="44" stopIfTrue="1" operator="between">
      <formula>150</formula>
      <formula>250</formula>
    </cfRule>
    <cfRule type="cellIs" dxfId="891" priority="45" stopIfTrue="1" operator="between">
      <formula>250</formula>
      <formula>300</formula>
    </cfRule>
  </conditionalFormatting>
  <conditionalFormatting sqref="T4">
    <cfRule type="cellIs" dxfId="890" priority="40" stopIfTrue="1" operator="greaterThan">
      <formula>300</formula>
    </cfRule>
    <cfRule type="cellIs" dxfId="889" priority="41" stopIfTrue="1" operator="between">
      <formula>150</formula>
      <formula>250</formula>
    </cfRule>
    <cfRule type="cellIs" dxfId="888" priority="42" stopIfTrue="1" operator="between">
      <formula>250</formula>
      <formula>300</formula>
    </cfRule>
  </conditionalFormatting>
  <conditionalFormatting sqref="U4">
    <cfRule type="cellIs" dxfId="887" priority="37" stopIfTrue="1" operator="greaterThan">
      <formula>300</formula>
    </cfRule>
    <cfRule type="cellIs" dxfId="886" priority="38" stopIfTrue="1" operator="between">
      <formula>150</formula>
      <formula>250</formula>
    </cfRule>
    <cfRule type="cellIs" dxfId="885" priority="39" stopIfTrue="1" operator="between">
      <formula>250</formula>
      <formula>300</formula>
    </cfRule>
  </conditionalFormatting>
  <conditionalFormatting sqref="V4">
    <cfRule type="cellIs" dxfId="884" priority="34" stopIfTrue="1" operator="greaterThan">
      <formula>300</formula>
    </cfRule>
    <cfRule type="cellIs" dxfId="883" priority="35" stopIfTrue="1" operator="between">
      <formula>150</formula>
      <formula>250</formula>
    </cfRule>
    <cfRule type="cellIs" dxfId="882" priority="36" stopIfTrue="1" operator="between">
      <formula>250</formula>
      <formula>300</formula>
    </cfRule>
  </conditionalFormatting>
  <conditionalFormatting sqref="W4">
    <cfRule type="cellIs" dxfId="881" priority="31" stopIfTrue="1" operator="greaterThan">
      <formula>300</formula>
    </cfRule>
    <cfRule type="cellIs" dxfId="880" priority="32" stopIfTrue="1" operator="between">
      <formula>150</formula>
      <formula>250</formula>
    </cfRule>
    <cfRule type="cellIs" dxfId="879" priority="33" stopIfTrue="1" operator="between">
      <formula>250</formula>
      <formula>300</formula>
    </cfRule>
  </conditionalFormatting>
  <conditionalFormatting sqref="X4">
    <cfRule type="cellIs" dxfId="878" priority="28" stopIfTrue="1" operator="greaterThan">
      <formula>300</formula>
    </cfRule>
    <cfRule type="cellIs" dxfId="877" priority="29" stopIfTrue="1" operator="between">
      <formula>150</formula>
      <formula>250</formula>
    </cfRule>
    <cfRule type="cellIs" dxfId="876" priority="30" stopIfTrue="1" operator="between">
      <formula>250</formula>
      <formula>300</formula>
    </cfRule>
  </conditionalFormatting>
  <conditionalFormatting sqref="Y4">
    <cfRule type="cellIs" dxfId="875" priority="25" stopIfTrue="1" operator="greaterThan">
      <formula>300</formula>
    </cfRule>
    <cfRule type="cellIs" dxfId="874" priority="26" stopIfTrue="1" operator="between">
      <formula>150</formula>
      <formula>250</formula>
    </cfRule>
    <cfRule type="cellIs" dxfId="873" priority="27" stopIfTrue="1" operator="between">
      <formula>250</formula>
      <formula>300</formula>
    </cfRule>
  </conditionalFormatting>
  <conditionalFormatting sqref="Z4">
    <cfRule type="cellIs" dxfId="872" priority="22" stopIfTrue="1" operator="greaterThan">
      <formula>300</formula>
    </cfRule>
    <cfRule type="cellIs" dxfId="871" priority="23" stopIfTrue="1" operator="between">
      <formula>150</formula>
      <formula>250</formula>
    </cfRule>
    <cfRule type="cellIs" dxfId="870" priority="24" stopIfTrue="1" operator="between">
      <formula>250</formula>
      <formula>300</formula>
    </cfRule>
  </conditionalFormatting>
  <conditionalFormatting sqref="AA4">
    <cfRule type="cellIs" dxfId="869" priority="19" stopIfTrue="1" operator="greaterThan">
      <formula>300</formula>
    </cfRule>
    <cfRule type="cellIs" dxfId="868" priority="20" stopIfTrue="1" operator="between">
      <formula>150</formula>
      <formula>250</formula>
    </cfRule>
    <cfRule type="cellIs" dxfId="867" priority="21" stopIfTrue="1" operator="between">
      <formula>250</formula>
      <formula>300</formula>
    </cfRule>
  </conditionalFormatting>
  <conditionalFormatting sqref="AB4">
    <cfRule type="cellIs" dxfId="866" priority="16" stopIfTrue="1" operator="greaterThan">
      <formula>300</formula>
    </cfRule>
    <cfRule type="cellIs" dxfId="865" priority="17" stopIfTrue="1" operator="between">
      <formula>150</formula>
      <formula>250</formula>
    </cfRule>
    <cfRule type="cellIs" dxfId="864" priority="18" stopIfTrue="1" operator="between">
      <formula>250</formula>
      <formula>300</formula>
    </cfRule>
  </conditionalFormatting>
  <conditionalFormatting sqref="AC4">
    <cfRule type="cellIs" dxfId="863" priority="13" stopIfTrue="1" operator="greaterThan">
      <formula>300</formula>
    </cfRule>
    <cfRule type="cellIs" dxfId="862" priority="14" stopIfTrue="1" operator="between">
      <formula>150</formula>
      <formula>250</formula>
    </cfRule>
    <cfRule type="cellIs" dxfId="861" priority="15" stopIfTrue="1" operator="between">
      <formula>250</formula>
      <formula>300</formula>
    </cfRule>
  </conditionalFormatting>
  <conditionalFormatting sqref="AD4">
    <cfRule type="cellIs" dxfId="860" priority="10" stopIfTrue="1" operator="greaterThan">
      <formula>300</formula>
    </cfRule>
    <cfRule type="cellIs" dxfId="859" priority="11" stopIfTrue="1" operator="between">
      <formula>150</formula>
      <formula>250</formula>
    </cfRule>
    <cfRule type="cellIs" dxfId="858" priority="12" stopIfTrue="1" operator="between">
      <formula>250</formula>
      <formula>300</formula>
    </cfRule>
  </conditionalFormatting>
  <conditionalFormatting sqref="AE4">
    <cfRule type="cellIs" dxfId="857" priority="7" stopIfTrue="1" operator="greaterThan">
      <formula>300</formula>
    </cfRule>
    <cfRule type="cellIs" dxfId="856" priority="8" stopIfTrue="1" operator="between">
      <formula>150</formula>
      <formula>250</formula>
    </cfRule>
    <cfRule type="cellIs" dxfId="855" priority="9" stopIfTrue="1" operator="between">
      <formula>250</formula>
      <formula>300</formula>
    </cfRule>
  </conditionalFormatting>
  <conditionalFormatting sqref="AF4">
    <cfRule type="cellIs" dxfId="854" priority="4" stopIfTrue="1" operator="greaterThan">
      <formula>300</formula>
    </cfRule>
    <cfRule type="cellIs" dxfId="853" priority="5" stopIfTrue="1" operator="between">
      <formula>150</formula>
      <formula>250</formula>
    </cfRule>
    <cfRule type="cellIs" dxfId="852" priority="6" stopIfTrue="1" operator="between">
      <formula>250</formula>
      <formula>300</formula>
    </cfRule>
  </conditionalFormatting>
  <conditionalFormatting sqref="AG4">
    <cfRule type="cellIs" dxfId="851" priority="1" stopIfTrue="1" operator="greaterThan">
      <formula>300</formula>
    </cfRule>
    <cfRule type="cellIs" dxfId="850" priority="2" stopIfTrue="1" operator="between">
      <formula>150</formula>
      <formula>250</formula>
    </cfRule>
    <cfRule type="cellIs" dxfId="849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47.1</v>
      </c>
      <c r="C3" s="12">
        <v>44.1</v>
      </c>
      <c r="D3" s="12">
        <v>52</v>
      </c>
      <c r="E3" s="12">
        <v>51.8</v>
      </c>
      <c r="F3" s="12">
        <v>51.8</v>
      </c>
      <c r="G3" s="12">
        <v>52</v>
      </c>
      <c r="H3" s="12">
        <v>37.700000000000003</v>
      </c>
      <c r="I3" s="12">
        <v>52.2</v>
      </c>
      <c r="J3" s="12">
        <v>50.7</v>
      </c>
      <c r="K3" s="12">
        <v>51.6</v>
      </c>
      <c r="L3" s="12">
        <v>48.3</v>
      </c>
      <c r="M3" s="12">
        <v>49.3</v>
      </c>
      <c r="N3" s="12">
        <v>43.9</v>
      </c>
      <c r="O3" s="12">
        <v>49.9</v>
      </c>
      <c r="P3" s="12">
        <v>43.1</v>
      </c>
      <c r="Q3" s="12">
        <v>43.3</v>
      </c>
      <c r="R3" s="12">
        <v>42.9</v>
      </c>
      <c r="S3" s="12">
        <v>43.9</v>
      </c>
      <c r="T3" s="12">
        <v>50</v>
      </c>
      <c r="U3" s="12">
        <v>46.6</v>
      </c>
      <c r="V3" s="12">
        <v>47.5</v>
      </c>
      <c r="W3" s="12">
        <v>48.4</v>
      </c>
      <c r="X3" s="12">
        <v>15</v>
      </c>
      <c r="Y3" s="12">
        <v>43.8</v>
      </c>
      <c r="Z3" s="12">
        <v>51.8</v>
      </c>
      <c r="AA3" s="12">
        <v>37.799999999999997</v>
      </c>
      <c r="AB3" s="12">
        <v>47</v>
      </c>
      <c r="AC3" s="12">
        <v>47</v>
      </c>
      <c r="AD3" s="12">
        <v>51.3</v>
      </c>
      <c r="AE3" s="12">
        <v>52.4</v>
      </c>
      <c r="AF3" s="12">
        <v>52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360.09999999999997</v>
      </c>
      <c r="C4" s="28">
        <f t="shared" ref="C4:D4" si="1">SUM(C54:C57)</f>
        <v>360.09999999999997</v>
      </c>
      <c r="D4" s="28">
        <f t="shared" si="1"/>
        <v>214.3</v>
      </c>
      <c r="E4" s="28">
        <f t="shared" ref="E4:F4" si="2">SUM(E54:E57)</f>
        <v>261.90000000000003</v>
      </c>
      <c r="F4" s="28">
        <f t="shared" si="2"/>
        <v>286.39999999999998</v>
      </c>
      <c r="G4" s="28">
        <f t="shared" ref="G4:H4" si="3">SUM(G54:G57)</f>
        <v>138.5</v>
      </c>
      <c r="H4" s="28">
        <f t="shared" si="3"/>
        <v>154</v>
      </c>
      <c r="I4" s="28">
        <f t="shared" ref="I4:J4" si="4">SUM(I54:I57)</f>
        <v>202.70000000000002</v>
      </c>
      <c r="J4" s="28">
        <f t="shared" si="4"/>
        <v>148.30000000000001</v>
      </c>
      <c r="K4" s="28">
        <f t="shared" ref="K4:L4" si="5">SUM(K54:K57)</f>
        <v>190.8</v>
      </c>
      <c r="L4" s="28">
        <f t="shared" si="5"/>
        <v>359.59999999999997</v>
      </c>
      <c r="M4" s="28">
        <f t="shared" ref="M4:N4" si="6">SUM(M54:M57)</f>
        <v>354.69999999999993</v>
      </c>
      <c r="N4" s="28">
        <f t="shared" si="6"/>
        <v>329.4</v>
      </c>
      <c r="O4" s="28">
        <f t="shared" ref="O4:P4" si="7">SUM(O54:O57)</f>
        <v>346.70000000000005</v>
      </c>
      <c r="P4" s="28">
        <f t="shared" si="7"/>
        <v>358.70000000000005</v>
      </c>
      <c r="Q4" s="28">
        <f t="shared" ref="Q4:R4" si="8">SUM(Q54:Q57)</f>
        <v>342.59999999999997</v>
      </c>
      <c r="R4" s="28">
        <f t="shared" si="8"/>
        <v>334.3</v>
      </c>
      <c r="S4" s="28">
        <f t="shared" ref="S4:T4" si="9">SUM(S54:S57)</f>
        <v>317.7</v>
      </c>
      <c r="T4" s="28">
        <f t="shared" si="9"/>
        <v>227.1</v>
      </c>
      <c r="U4" s="28">
        <f t="shared" ref="U4:V4" si="10">SUM(U54:U57)</f>
        <v>299.20000000000005</v>
      </c>
      <c r="V4" s="28">
        <f t="shared" si="10"/>
        <v>222.8</v>
      </c>
      <c r="W4" s="28">
        <f t="shared" ref="W4:X4" si="11">SUM(W54:W57)</f>
        <v>260.20000000000005</v>
      </c>
      <c r="X4" s="28">
        <f t="shared" si="11"/>
        <v>196.29999999999998</v>
      </c>
      <c r="Y4" s="28">
        <f t="shared" ref="Y4:Z4" si="12">SUM(Y54:Y57)</f>
        <v>269.5</v>
      </c>
      <c r="Z4" s="28">
        <f t="shared" si="12"/>
        <v>146.5</v>
      </c>
      <c r="AA4" s="28">
        <f t="shared" ref="AA4:AB4" si="13">SUM(AA54:AA57)</f>
        <v>154.5</v>
      </c>
      <c r="AB4" s="28">
        <f t="shared" si="13"/>
        <v>363.3</v>
      </c>
      <c r="AC4" s="28">
        <f t="shared" ref="AC4:AD4" si="14">SUM(AC54:AC57)</f>
        <v>287.10000000000002</v>
      </c>
      <c r="AD4" s="28">
        <f t="shared" si="14"/>
        <v>243.5</v>
      </c>
      <c r="AE4" s="28">
        <f t="shared" ref="AE4:AF4" si="15">SUM(AE54:AE57)</f>
        <v>154.4</v>
      </c>
      <c r="AF4" s="28">
        <f t="shared" si="15"/>
        <v>241.5</v>
      </c>
      <c r="AG4" s="28"/>
      <c r="AI4" s="9">
        <f>SUM(C4:AG4)</f>
        <v>7766.5999999999995</v>
      </c>
      <c r="AJ4" s="14">
        <f>AVERAGE(C4:AG4)</f>
        <v>258.88666666666666</v>
      </c>
      <c r="AK4" s="15"/>
    </row>
    <row r="5" spans="1:40" x14ac:dyDescent="0.25">
      <c r="A5" s="11" t="s">
        <v>29</v>
      </c>
      <c r="B5" s="10">
        <f t="shared" ref="B5" si="16">$A53+B6</f>
        <v>473678</v>
      </c>
      <c r="C5" s="10">
        <f t="shared" ref="C5:D5" si="17">$A53+C6</f>
        <v>474039</v>
      </c>
      <c r="D5" s="10">
        <f t="shared" si="17"/>
        <v>474253</v>
      </c>
      <c r="E5" s="10">
        <f t="shared" ref="E5:F5" si="18">$A53+E6</f>
        <v>474515</v>
      </c>
      <c r="F5" s="10">
        <f t="shared" si="18"/>
        <v>474801</v>
      </c>
      <c r="G5" s="10">
        <f t="shared" ref="G5:H5" si="19">$A53+G6</f>
        <v>474942</v>
      </c>
      <c r="H5" s="10">
        <f t="shared" si="19"/>
        <v>475095</v>
      </c>
      <c r="I5" s="10">
        <f t="shared" ref="I5:J5" si="20">$A53+I6</f>
        <v>41675</v>
      </c>
      <c r="J5" s="10">
        <f t="shared" si="20"/>
        <v>475479</v>
      </c>
      <c r="K5" s="10">
        <f t="shared" ref="K5:L5" si="21">$A53+K6</f>
        <v>475670</v>
      </c>
      <c r="L5" s="10">
        <f t="shared" si="21"/>
        <v>476030</v>
      </c>
      <c r="M5" s="10">
        <f t="shared" ref="M5:N5" si="22">$A53+M6</f>
        <v>476385</v>
      </c>
      <c r="N5" s="10">
        <f t="shared" si="22"/>
        <v>476715</v>
      </c>
      <c r="O5" s="10">
        <f t="shared" ref="O5:P5" si="23">$A53+O6</f>
        <v>477062</v>
      </c>
      <c r="P5" s="10">
        <f t="shared" si="23"/>
        <v>477422</v>
      </c>
      <c r="Q5" s="10">
        <f t="shared" ref="Q5:R5" si="24">$A53+Q6</f>
        <v>477765</v>
      </c>
      <c r="R5" s="10">
        <f t="shared" si="24"/>
        <v>478100</v>
      </c>
      <c r="S5" s="10">
        <f t="shared" ref="S5:T5" si="25">$A53+S6</f>
        <v>478417</v>
      </c>
      <c r="T5" s="10">
        <f t="shared" si="25"/>
        <v>478645</v>
      </c>
      <c r="U5" s="10">
        <f t="shared" ref="U5:V5" si="26">$A53+U6</f>
        <v>478946</v>
      </c>
      <c r="V5" s="10">
        <f t="shared" si="26"/>
        <v>479169</v>
      </c>
      <c r="W5" s="10">
        <f t="shared" ref="W5:X5" si="27">$A53+W6</f>
        <v>479431</v>
      </c>
      <c r="X5" s="10">
        <f t="shared" si="27"/>
        <v>479626</v>
      </c>
      <c r="Y5" s="10">
        <f t="shared" ref="Y5:Z5" si="28">$A53+Y6</f>
        <v>479895</v>
      </c>
      <c r="Z5" s="10">
        <f t="shared" si="28"/>
        <v>480043</v>
      </c>
      <c r="AA5" s="10">
        <f t="shared" ref="AA5:AB5" si="29">$A53+AA6</f>
        <v>480198</v>
      </c>
      <c r="AB5" s="10">
        <f t="shared" si="29"/>
        <v>480561</v>
      </c>
      <c r="AC5" s="10">
        <f t="shared" ref="AC5:AD5" si="30">$A53+AC6</f>
        <v>480847</v>
      </c>
      <c r="AD5" s="10">
        <f t="shared" si="30"/>
        <v>481093</v>
      </c>
      <c r="AE5" s="10">
        <f t="shared" ref="AE5:AF5" si="31">$A53+AE6</f>
        <v>481247</v>
      </c>
      <c r="AF5" s="10">
        <f t="shared" si="31"/>
        <v>481490</v>
      </c>
      <c r="AG5" s="10"/>
      <c r="AI5" s="10">
        <f>MAX(C5:AG5)-B5</f>
        <v>7812</v>
      </c>
    </row>
    <row r="6" spans="1:40" s="19" customFormat="1" x14ac:dyDescent="0.25">
      <c r="B6" s="24">
        <v>432003</v>
      </c>
      <c r="C6" s="24">
        <v>432364</v>
      </c>
      <c r="D6" s="24">
        <v>432578</v>
      </c>
      <c r="E6" s="24">
        <v>432840</v>
      </c>
      <c r="F6" s="24">
        <v>433126</v>
      </c>
      <c r="G6" s="24">
        <v>433267</v>
      </c>
      <c r="H6" s="24">
        <v>433420</v>
      </c>
      <c r="I6" s="24"/>
      <c r="J6" s="24">
        <v>433804</v>
      </c>
      <c r="K6" s="24">
        <v>433995</v>
      </c>
      <c r="L6" s="24">
        <v>434355</v>
      </c>
      <c r="M6" s="24">
        <v>434710</v>
      </c>
      <c r="N6" s="24">
        <v>435040</v>
      </c>
      <c r="O6" s="24">
        <v>435387</v>
      </c>
      <c r="P6" s="24">
        <v>435747</v>
      </c>
      <c r="Q6" s="24">
        <v>436090</v>
      </c>
      <c r="R6" s="24">
        <v>436425</v>
      </c>
      <c r="S6" s="24">
        <v>436742</v>
      </c>
      <c r="T6" s="24">
        <v>436970</v>
      </c>
      <c r="U6" s="24">
        <v>437271</v>
      </c>
      <c r="V6" s="24">
        <v>437494</v>
      </c>
      <c r="W6" s="24">
        <v>437756</v>
      </c>
      <c r="X6" s="24">
        <v>437951</v>
      </c>
      <c r="Y6" s="24">
        <v>438220</v>
      </c>
      <c r="Z6" s="24">
        <v>438368</v>
      </c>
      <c r="AA6" s="24">
        <v>438523</v>
      </c>
      <c r="AB6" s="24">
        <v>438886</v>
      </c>
      <c r="AC6" s="24">
        <v>439172</v>
      </c>
      <c r="AD6" s="24">
        <v>439418</v>
      </c>
      <c r="AE6" s="24">
        <v>439572</v>
      </c>
      <c r="AF6" s="24">
        <v>439815</v>
      </c>
      <c r="AG6" s="24"/>
      <c r="AI6" s="10"/>
      <c r="AJ6" s="20"/>
    </row>
    <row r="7" spans="1:40" x14ac:dyDescent="0.25">
      <c r="A7" s="11" t="s">
        <v>27</v>
      </c>
      <c r="B7" s="10">
        <v>405641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>
        <f>SUM(AI54:AI56)+A53</f>
        <v>412278</v>
      </c>
      <c r="AI7" s="10">
        <f>MAX(C7:AG7)-B7</f>
        <v>6637</v>
      </c>
      <c r="AJ7" s="16"/>
    </row>
    <row r="8" spans="1:40" x14ac:dyDescent="0.25">
      <c r="A8" s="18" t="s">
        <v>37</v>
      </c>
      <c r="B8" s="10">
        <v>68037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E8" s="10"/>
      <c r="AF8" s="10"/>
      <c r="AG8" s="10">
        <f>AI57</f>
        <v>69212</v>
      </c>
      <c r="AI8" s="10">
        <f>MAX(C8:AG8)-B8</f>
        <v>1175</v>
      </c>
    </row>
    <row r="9" spans="1:40" x14ac:dyDescent="0.25">
      <c r="AI9" s="10">
        <f>SUM(AI7:AI8)</f>
        <v>7812</v>
      </c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105.2</v>
      </c>
      <c r="C54" s="12">
        <v>104.9</v>
      </c>
      <c r="D54" s="12">
        <v>60.7</v>
      </c>
      <c r="E54" s="12">
        <v>79.3</v>
      </c>
      <c r="F54" s="12">
        <v>86.1</v>
      </c>
      <c r="G54" s="12">
        <v>48.5</v>
      </c>
      <c r="H54" s="12">
        <v>62.3</v>
      </c>
      <c r="I54" s="12">
        <v>69.400000000000006</v>
      </c>
      <c r="J54" s="12">
        <v>43</v>
      </c>
      <c r="K54" s="12">
        <v>56.6</v>
      </c>
      <c r="L54" s="12">
        <v>105</v>
      </c>
      <c r="M54" s="12">
        <v>103.8</v>
      </c>
      <c r="N54" s="12">
        <v>95.9</v>
      </c>
      <c r="O54" s="12">
        <v>101.4</v>
      </c>
      <c r="P54" s="12">
        <v>104.8</v>
      </c>
      <c r="Q54" s="12">
        <v>99.4</v>
      </c>
      <c r="R54" s="12">
        <v>98.1</v>
      </c>
      <c r="S54" s="12">
        <v>93.4</v>
      </c>
      <c r="T54" s="12">
        <v>64.599999999999994</v>
      </c>
      <c r="U54" s="12">
        <v>87.7</v>
      </c>
      <c r="V54" s="12">
        <v>64.3</v>
      </c>
      <c r="W54" s="12">
        <v>73.099999999999994</v>
      </c>
      <c r="X54" s="12">
        <v>56.3</v>
      </c>
      <c r="Y54" s="12">
        <v>76.2</v>
      </c>
      <c r="Z54" s="12">
        <v>42.4</v>
      </c>
      <c r="AA54" s="12">
        <v>45.1</v>
      </c>
      <c r="AB54" s="12">
        <v>106.6</v>
      </c>
      <c r="AC54" s="12">
        <v>81.7</v>
      </c>
      <c r="AD54" s="12">
        <v>68</v>
      </c>
      <c r="AE54" s="12">
        <v>45.2</v>
      </c>
      <c r="AF54" s="12">
        <v>69.900000000000006</v>
      </c>
      <c r="AG54" s="12"/>
      <c r="AH54" s="12"/>
      <c r="AI54" s="10">
        <v>99972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103.3</v>
      </c>
      <c r="C55" s="12">
        <v>103.3</v>
      </c>
      <c r="D55" s="12">
        <v>60.1</v>
      </c>
      <c r="E55" s="12">
        <v>76.2</v>
      </c>
      <c r="F55" s="12">
        <v>85.6</v>
      </c>
      <c r="G55" s="12">
        <v>47.4</v>
      </c>
      <c r="H55" s="12">
        <v>60.5</v>
      </c>
      <c r="I55" s="12">
        <v>68.099999999999994</v>
      </c>
      <c r="J55" s="12">
        <v>42.3</v>
      </c>
      <c r="K55" s="12">
        <v>54.9</v>
      </c>
      <c r="L55" s="12">
        <v>103.2</v>
      </c>
      <c r="M55" s="12">
        <v>101.4</v>
      </c>
      <c r="N55" s="12">
        <v>94.3</v>
      </c>
      <c r="O55" s="12">
        <v>99</v>
      </c>
      <c r="P55" s="12">
        <v>102.5</v>
      </c>
      <c r="Q55" s="12">
        <v>97.3</v>
      </c>
      <c r="R55" s="12">
        <v>95.7</v>
      </c>
      <c r="S55" s="12">
        <v>91.8</v>
      </c>
      <c r="T55" s="12">
        <v>63.9</v>
      </c>
      <c r="U55" s="12">
        <v>86.9</v>
      </c>
      <c r="V55" s="12">
        <v>64.2</v>
      </c>
      <c r="W55" s="12">
        <v>72.7</v>
      </c>
      <c r="X55" s="12">
        <v>55.4</v>
      </c>
      <c r="Y55" s="12">
        <v>75.8</v>
      </c>
      <c r="Z55" s="12">
        <v>41.6</v>
      </c>
      <c r="AA55" s="12">
        <v>44</v>
      </c>
      <c r="AB55" s="12">
        <v>104</v>
      </c>
      <c r="AC55" s="12">
        <v>81.400000000000006</v>
      </c>
      <c r="AD55" s="12">
        <v>68</v>
      </c>
      <c r="AE55" s="12">
        <v>43.6</v>
      </c>
      <c r="AF55" s="12">
        <v>68.5</v>
      </c>
      <c r="AG55" s="12"/>
      <c r="AH55" s="12"/>
      <c r="AI55" s="10">
        <v>139261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98.2</v>
      </c>
      <c r="C56" s="12">
        <v>98.2</v>
      </c>
      <c r="D56" s="12">
        <v>57.9</v>
      </c>
      <c r="E56" s="12">
        <v>71.3</v>
      </c>
      <c r="F56" s="12">
        <v>78.400000000000006</v>
      </c>
      <c r="G56" s="12">
        <v>22.1</v>
      </c>
      <c r="H56" s="12">
        <v>0</v>
      </c>
      <c r="I56" s="12">
        <v>31.3</v>
      </c>
      <c r="J56" s="12">
        <v>41</v>
      </c>
      <c r="K56" s="12">
        <v>53.5</v>
      </c>
      <c r="L56" s="12">
        <v>98.2</v>
      </c>
      <c r="M56" s="12">
        <v>97.1</v>
      </c>
      <c r="N56" s="12">
        <v>89.3</v>
      </c>
      <c r="O56" s="12">
        <v>95.2</v>
      </c>
      <c r="P56" s="12">
        <v>98.3</v>
      </c>
      <c r="Q56" s="12">
        <v>94.2</v>
      </c>
      <c r="R56" s="12">
        <v>90.5</v>
      </c>
      <c r="S56" s="12">
        <v>87.2</v>
      </c>
      <c r="T56" s="12">
        <v>63.6</v>
      </c>
      <c r="U56" s="12">
        <v>82.5</v>
      </c>
      <c r="V56" s="12">
        <v>61.5</v>
      </c>
      <c r="W56" s="12">
        <v>72.3</v>
      </c>
      <c r="X56" s="12">
        <v>53.9</v>
      </c>
      <c r="Y56" s="12">
        <v>74.7</v>
      </c>
      <c r="Z56" s="12">
        <v>40.1</v>
      </c>
      <c r="AA56" s="12">
        <v>42.7</v>
      </c>
      <c r="AB56" s="12">
        <v>99.1</v>
      </c>
      <c r="AC56" s="12">
        <v>78.900000000000006</v>
      </c>
      <c r="AD56" s="12">
        <v>67.5</v>
      </c>
      <c r="AE56" s="12">
        <v>41</v>
      </c>
      <c r="AF56" s="12">
        <v>65.5</v>
      </c>
      <c r="AG56" s="12"/>
      <c r="AH56" s="12"/>
      <c r="AI56" s="10">
        <v>131370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53.4</v>
      </c>
      <c r="C57" s="12">
        <v>53.7</v>
      </c>
      <c r="D57" s="12">
        <v>35.6</v>
      </c>
      <c r="E57" s="12">
        <v>35.1</v>
      </c>
      <c r="F57" s="12">
        <v>36.299999999999997</v>
      </c>
      <c r="G57" s="12">
        <v>20.5</v>
      </c>
      <c r="H57" s="12">
        <v>31.2</v>
      </c>
      <c r="I57" s="12">
        <v>33.9</v>
      </c>
      <c r="J57" s="12">
        <v>22</v>
      </c>
      <c r="K57" s="12">
        <v>25.8</v>
      </c>
      <c r="L57" s="12">
        <v>53.2</v>
      </c>
      <c r="M57" s="12">
        <v>52.4</v>
      </c>
      <c r="N57" s="12">
        <v>49.9</v>
      </c>
      <c r="O57" s="12">
        <v>51.1</v>
      </c>
      <c r="P57" s="12">
        <v>53.1</v>
      </c>
      <c r="Q57" s="12">
        <v>51.7</v>
      </c>
      <c r="R57" s="12">
        <v>50</v>
      </c>
      <c r="S57" s="12">
        <v>45.3</v>
      </c>
      <c r="T57" s="12">
        <v>35</v>
      </c>
      <c r="U57" s="12">
        <v>42.1</v>
      </c>
      <c r="V57" s="12">
        <v>32.799999999999997</v>
      </c>
      <c r="W57" s="12">
        <v>42.1</v>
      </c>
      <c r="X57" s="12">
        <v>30.7</v>
      </c>
      <c r="Y57" s="12">
        <v>42.8</v>
      </c>
      <c r="Z57" s="12">
        <v>22.4</v>
      </c>
      <c r="AA57" s="12">
        <v>22.7</v>
      </c>
      <c r="AB57" s="12">
        <v>53.6</v>
      </c>
      <c r="AC57" s="12">
        <v>45.1</v>
      </c>
      <c r="AD57" s="12">
        <v>40</v>
      </c>
      <c r="AE57" s="12">
        <v>24.6</v>
      </c>
      <c r="AF57" s="12">
        <v>37.6</v>
      </c>
      <c r="AG57" s="12"/>
      <c r="AH57" s="12"/>
      <c r="AI57" s="10">
        <v>69212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848" priority="184" stopIfTrue="1" operator="greaterThan">
      <formula>300</formula>
    </cfRule>
    <cfRule type="cellIs" dxfId="847" priority="185" stopIfTrue="1" operator="between">
      <formula>150</formula>
      <formula>250</formula>
    </cfRule>
    <cfRule type="cellIs" dxfId="846" priority="186" stopIfTrue="1" operator="between">
      <formula>250</formula>
      <formula>300</formula>
    </cfRule>
  </conditionalFormatting>
  <conditionalFormatting sqref="AG4">
    <cfRule type="cellIs" dxfId="845" priority="91" stopIfTrue="1" operator="greaterThan">
      <formula>300</formula>
    </cfRule>
    <cfRule type="cellIs" dxfId="844" priority="92" stopIfTrue="1" operator="between">
      <formula>150</formula>
      <formula>250</formula>
    </cfRule>
    <cfRule type="cellIs" dxfId="843" priority="93" stopIfTrue="1" operator="between">
      <formula>250</formula>
      <formula>300</formula>
    </cfRule>
  </conditionalFormatting>
  <conditionalFormatting sqref="B4">
    <cfRule type="cellIs" dxfId="842" priority="88" stopIfTrue="1" operator="greaterThan">
      <formula>300</formula>
    </cfRule>
    <cfRule type="cellIs" dxfId="841" priority="89" stopIfTrue="1" operator="between">
      <formula>150</formula>
      <formula>250</formula>
    </cfRule>
    <cfRule type="cellIs" dxfId="840" priority="90" stopIfTrue="1" operator="between">
      <formula>250</formula>
      <formula>300</formula>
    </cfRule>
  </conditionalFormatting>
  <conditionalFormatting sqref="D4">
    <cfRule type="cellIs" dxfId="839" priority="85" stopIfTrue="1" operator="greaterThan">
      <formula>300</formula>
    </cfRule>
    <cfRule type="cellIs" dxfId="838" priority="86" stopIfTrue="1" operator="between">
      <formula>150</formula>
      <formula>250</formula>
    </cfRule>
    <cfRule type="cellIs" dxfId="837" priority="87" stopIfTrue="1" operator="between">
      <formula>250</formula>
      <formula>300</formula>
    </cfRule>
  </conditionalFormatting>
  <conditionalFormatting sqref="E4">
    <cfRule type="cellIs" dxfId="836" priority="82" stopIfTrue="1" operator="greaterThan">
      <formula>300</formula>
    </cfRule>
    <cfRule type="cellIs" dxfId="835" priority="83" stopIfTrue="1" operator="between">
      <formula>150</formula>
      <formula>250</formula>
    </cfRule>
    <cfRule type="cellIs" dxfId="834" priority="84" stopIfTrue="1" operator="between">
      <formula>250</formula>
      <formula>300</formula>
    </cfRule>
  </conditionalFormatting>
  <conditionalFormatting sqref="F4">
    <cfRule type="cellIs" dxfId="833" priority="79" stopIfTrue="1" operator="greaterThan">
      <formula>300</formula>
    </cfRule>
    <cfRule type="cellIs" dxfId="832" priority="80" stopIfTrue="1" operator="between">
      <formula>150</formula>
      <formula>250</formula>
    </cfRule>
    <cfRule type="cellIs" dxfId="831" priority="81" stopIfTrue="1" operator="between">
      <formula>250</formula>
      <formula>300</formula>
    </cfRule>
  </conditionalFormatting>
  <conditionalFormatting sqref="G4">
    <cfRule type="cellIs" dxfId="830" priority="76" stopIfTrue="1" operator="greaterThan">
      <formula>300</formula>
    </cfRule>
    <cfRule type="cellIs" dxfId="829" priority="77" stopIfTrue="1" operator="between">
      <formula>150</formula>
      <formula>250</formula>
    </cfRule>
    <cfRule type="cellIs" dxfId="828" priority="78" stopIfTrue="1" operator="between">
      <formula>250</formula>
      <formula>300</formula>
    </cfRule>
  </conditionalFormatting>
  <conditionalFormatting sqref="H4">
    <cfRule type="cellIs" dxfId="827" priority="73" stopIfTrue="1" operator="greaterThan">
      <formula>300</formula>
    </cfRule>
    <cfRule type="cellIs" dxfId="826" priority="74" stopIfTrue="1" operator="between">
      <formula>150</formula>
      <formula>250</formula>
    </cfRule>
    <cfRule type="cellIs" dxfId="825" priority="75" stopIfTrue="1" operator="between">
      <formula>250</formula>
      <formula>300</formula>
    </cfRule>
  </conditionalFormatting>
  <conditionalFormatting sqref="I4">
    <cfRule type="cellIs" dxfId="824" priority="70" stopIfTrue="1" operator="greaterThan">
      <formula>300</formula>
    </cfRule>
    <cfRule type="cellIs" dxfId="823" priority="71" stopIfTrue="1" operator="between">
      <formula>150</formula>
      <formula>250</formula>
    </cfRule>
    <cfRule type="cellIs" dxfId="822" priority="72" stopIfTrue="1" operator="between">
      <formula>250</formula>
      <formula>300</formula>
    </cfRule>
  </conditionalFormatting>
  <conditionalFormatting sqref="J4">
    <cfRule type="cellIs" dxfId="821" priority="67" stopIfTrue="1" operator="greaterThan">
      <formula>300</formula>
    </cfRule>
    <cfRule type="cellIs" dxfId="820" priority="68" stopIfTrue="1" operator="between">
      <formula>150</formula>
      <formula>250</formula>
    </cfRule>
    <cfRule type="cellIs" dxfId="819" priority="69" stopIfTrue="1" operator="between">
      <formula>250</formula>
      <formula>300</formula>
    </cfRule>
  </conditionalFormatting>
  <conditionalFormatting sqref="K4">
    <cfRule type="cellIs" dxfId="818" priority="64" stopIfTrue="1" operator="greaterThan">
      <formula>300</formula>
    </cfRule>
    <cfRule type="cellIs" dxfId="817" priority="65" stopIfTrue="1" operator="between">
      <formula>150</formula>
      <formula>250</formula>
    </cfRule>
    <cfRule type="cellIs" dxfId="816" priority="66" stopIfTrue="1" operator="between">
      <formula>250</formula>
      <formula>300</formula>
    </cfRule>
  </conditionalFormatting>
  <conditionalFormatting sqref="L4">
    <cfRule type="cellIs" dxfId="815" priority="61" stopIfTrue="1" operator="greaterThan">
      <formula>300</formula>
    </cfRule>
    <cfRule type="cellIs" dxfId="814" priority="62" stopIfTrue="1" operator="between">
      <formula>150</formula>
      <formula>250</formula>
    </cfRule>
    <cfRule type="cellIs" dxfId="813" priority="63" stopIfTrue="1" operator="between">
      <formula>250</formula>
      <formula>300</formula>
    </cfRule>
  </conditionalFormatting>
  <conditionalFormatting sqref="M4">
    <cfRule type="cellIs" dxfId="812" priority="58" stopIfTrue="1" operator="greaterThan">
      <formula>300</formula>
    </cfRule>
    <cfRule type="cellIs" dxfId="811" priority="59" stopIfTrue="1" operator="between">
      <formula>150</formula>
      <formula>250</formula>
    </cfRule>
    <cfRule type="cellIs" dxfId="810" priority="60" stopIfTrue="1" operator="between">
      <formula>250</formula>
      <formula>300</formula>
    </cfRule>
  </conditionalFormatting>
  <conditionalFormatting sqref="N4">
    <cfRule type="cellIs" dxfId="809" priority="55" stopIfTrue="1" operator="greaterThan">
      <formula>300</formula>
    </cfRule>
    <cfRule type="cellIs" dxfId="808" priority="56" stopIfTrue="1" operator="between">
      <formula>150</formula>
      <formula>250</formula>
    </cfRule>
    <cfRule type="cellIs" dxfId="807" priority="57" stopIfTrue="1" operator="between">
      <formula>250</formula>
      <formula>300</formula>
    </cfRule>
  </conditionalFormatting>
  <conditionalFormatting sqref="O4">
    <cfRule type="cellIs" dxfId="806" priority="52" stopIfTrue="1" operator="greaterThan">
      <formula>300</formula>
    </cfRule>
    <cfRule type="cellIs" dxfId="805" priority="53" stopIfTrue="1" operator="between">
      <formula>150</formula>
      <formula>250</formula>
    </cfRule>
    <cfRule type="cellIs" dxfId="804" priority="54" stopIfTrue="1" operator="between">
      <formula>250</formula>
      <formula>300</formula>
    </cfRule>
  </conditionalFormatting>
  <conditionalFormatting sqref="P4">
    <cfRule type="cellIs" dxfId="803" priority="49" stopIfTrue="1" operator="greaterThan">
      <formula>300</formula>
    </cfRule>
    <cfRule type="cellIs" dxfId="802" priority="50" stopIfTrue="1" operator="between">
      <formula>150</formula>
      <formula>250</formula>
    </cfRule>
    <cfRule type="cellIs" dxfId="801" priority="51" stopIfTrue="1" operator="between">
      <formula>250</formula>
      <formula>300</formula>
    </cfRule>
  </conditionalFormatting>
  <conditionalFormatting sqref="Q4">
    <cfRule type="cellIs" dxfId="800" priority="46" stopIfTrue="1" operator="greaterThan">
      <formula>300</formula>
    </cfRule>
    <cfRule type="cellIs" dxfId="799" priority="47" stopIfTrue="1" operator="between">
      <formula>150</formula>
      <formula>250</formula>
    </cfRule>
    <cfRule type="cellIs" dxfId="798" priority="48" stopIfTrue="1" operator="between">
      <formula>250</formula>
      <formula>300</formula>
    </cfRule>
  </conditionalFormatting>
  <conditionalFormatting sqref="R4">
    <cfRule type="cellIs" dxfId="797" priority="43" stopIfTrue="1" operator="greaterThan">
      <formula>300</formula>
    </cfRule>
    <cfRule type="cellIs" dxfId="796" priority="44" stopIfTrue="1" operator="between">
      <formula>150</formula>
      <formula>250</formula>
    </cfRule>
    <cfRule type="cellIs" dxfId="795" priority="45" stopIfTrue="1" operator="between">
      <formula>250</formula>
      <formula>300</formula>
    </cfRule>
  </conditionalFormatting>
  <conditionalFormatting sqref="S4">
    <cfRule type="cellIs" dxfId="794" priority="40" stopIfTrue="1" operator="greaterThan">
      <formula>300</formula>
    </cfRule>
    <cfRule type="cellIs" dxfId="793" priority="41" stopIfTrue="1" operator="between">
      <formula>150</formula>
      <formula>250</formula>
    </cfRule>
    <cfRule type="cellIs" dxfId="792" priority="42" stopIfTrue="1" operator="between">
      <formula>250</formula>
      <formula>300</formula>
    </cfRule>
  </conditionalFormatting>
  <conditionalFormatting sqref="T4">
    <cfRule type="cellIs" dxfId="791" priority="37" stopIfTrue="1" operator="greaterThan">
      <formula>300</formula>
    </cfRule>
    <cfRule type="cellIs" dxfId="790" priority="38" stopIfTrue="1" operator="between">
      <formula>150</formula>
      <formula>250</formula>
    </cfRule>
    <cfRule type="cellIs" dxfId="789" priority="39" stopIfTrue="1" operator="between">
      <formula>250</formula>
      <formula>300</formula>
    </cfRule>
  </conditionalFormatting>
  <conditionalFormatting sqref="U4">
    <cfRule type="cellIs" dxfId="788" priority="34" stopIfTrue="1" operator="greaterThan">
      <formula>300</formula>
    </cfRule>
    <cfRule type="cellIs" dxfId="787" priority="35" stopIfTrue="1" operator="between">
      <formula>150</formula>
      <formula>250</formula>
    </cfRule>
    <cfRule type="cellIs" dxfId="786" priority="36" stopIfTrue="1" operator="between">
      <formula>250</formula>
      <formula>300</formula>
    </cfRule>
  </conditionalFormatting>
  <conditionalFormatting sqref="V4">
    <cfRule type="cellIs" dxfId="785" priority="31" stopIfTrue="1" operator="greaterThan">
      <formula>300</formula>
    </cfRule>
    <cfRule type="cellIs" dxfId="784" priority="32" stopIfTrue="1" operator="between">
      <formula>150</formula>
      <formula>250</formula>
    </cfRule>
    <cfRule type="cellIs" dxfId="783" priority="33" stopIfTrue="1" operator="between">
      <formula>250</formula>
      <formula>300</formula>
    </cfRule>
  </conditionalFormatting>
  <conditionalFormatting sqref="W4">
    <cfRule type="cellIs" dxfId="782" priority="28" stopIfTrue="1" operator="greaterThan">
      <formula>300</formula>
    </cfRule>
    <cfRule type="cellIs" dxfId="781" priority="29" stopIfTrue="1" operator="between">
      <formula>150</formula>
      <formula>250</formula>
    </cfRule>
    <cfRule type="cellIs" dxfId="780" priority="30" stopIfTrue="1" operator="between">
      <formula>250</formula>
      <formula>300</formula>
    </cfRule>
  </conditionalFormatting>
  <conditionalFormatting sqref="X4">
    <cfRule type="cellIs" dxfId="779" priority="25" stopIfTrue="1" operator="greaterThan">
      <formula>300</formula>
    </cfRule>
    <cfRule type="cellIs" dxfId="778" priority="26" stopIfTrue="1" operator="between">
      <formula>150</formula>
      <formula>250</formula>
    </cfRule>
    <cfRule type="cellIs" dxfId="777" priority="27" stopIfTrue="1" operator="between">
      <formula>250</formula>
      <formula>300</formula>
    </cfRule>
  </conditionalFormatting>
  <conditionalFormatting sqref="Y4">
    <cfRule type="cellIs" dxfId="776" priority="22" stopIfTrue="1" operator="greaterThan">
      <formula>300</formula>
    </cfRule>
    <cfRule type="cellIs" dxfId="775" priority="23" stopIfTrue="1" operator="between">
      <formula>150</formula>
      <formula>250</formula>
    </cfRule>
    <cfRule type="cellIs" dxfId="774" priority="24" stopIfTrue="1" operator="between">
      <formula>250</formula>
      <formula>300</formula>
    </cfRule>
  </conditionalFormatting>
  <conditionalFormatting sqref="Z4">
    <cfRule type="cellIs" dxfId="773" priority="19" stopIfTrue="1" operator="greaterThan">
      <formula>300</formula>
    </cfRule>
    <cfRule type="cellIs" dxfId="772" priority="20" stopIfTrue="1" operator="between">
      <formula>150</formula>
      <formula>250</formula>
    </cfRule>
    <cfRule type="cellIs" dxfId="771" priority="21" stopIfTrue="1" operator="between">
      <formula>250</formula>
      <formula>300</formula>
    </cfRule>
  </conditionalFormatting>
  <conditionalFormatting sqref="AA4">
    <cfRule type="cellIs" dxfId="770" priority="16" stopIfTrue="1" operator="greaterThan">
      <formula>300</formula>
    </cfRule>
    <cfRule type="cellIs" dxfId="769" priority="17" stopIfTrue="1" operator="between">
      <formula>150</formula>
      <formula>250</formula>
    </cfRule>
    <cfRule type="cellIs" dxfId="768" priority="18" stopIfTrue="1" operator="between">
      <formula>250</formula>
      <formula>300</formula>
    </cfRule>
  </conditionalFormatting>
  <conditionalFormatting sqref="AB4">
    <cfRule type="cellIs" dxfId="767" priority="13" stopIfTrue="1" operator="greaterThan">
      <formula>300</formula>
    </cfRule>
    <cfRule type="cellIs" dxfId="766" priority="14" stopIfTrue="1" operator="between">
      <formula>150</formula>
      <formula>250</formula>
    </cfRule>
    <cfRule type="cellIs" dxfId="765" priority="15" stopIfTrue="1" operator="between">
      <formula>250</formula>
      <formula>300</formula>
    </cfRule>
  </conditionalFormatting>
  <conditionalFormatting sqref="AC4">
    <cfRule type="cellIs" dxfId="764" priority="10" stopIfTrue="1" operator="greaterThan">
      <formula>300</formula>
    </cfRule>
    <cfRule type="cellIs" dxfId="763" priority="11" stopIfTrue="1" operator="between">
      <formula>150</formula>
      <formula>250</formula>
    </cfRule>
    <cfRule type="cellIs" dxfId="762" priority="12" stopIfTrue="1" operator="between">
      <formula>250</formula>
      <formula>300</formula>
    </cfRule>
  </conditionalFormatting>
  <conditionalFormatting sqref="AD4">
    <cfRule type="cellIs" dxfId="761" priority="7" stopIfTrue="1" operator="greaterThan">
      <formula>300</formula>
    </cfRule>
    <cfRule type="cellIs" dxfId="760" priority="8" stopIfTrue="1" operator="between">
      <formula>150</formula>
      <formula>250</formula>
    </cfRule>
    <cfRule type="cellIs" dxfId="759" priority="9" stopIfTrue="1" operator="between">
      <formula>250</formula>
      <formula>300</formula>
    </cfRule>
  </conditionalFormatting>
  <conditionalFormatting sqref="AE4">
    <cfRule type="cellIs" dxfId="758" priority="4" stopIfTrue="1" operator="greaterThan">
      <formula>300</formula>
    </cfRule>
    <cfRule type="cellIs" dxfId="757" priority="5" stopIfTrue="1" operator="between">
      <formula>150</formula>
      <formula>250</formula>
    </cfRule>
    <cfRule type="cellIs" dxfId="756" priority="6" stopIfTrue="1" operator="between">
      <formula>250</formula>
      <formula>300</formula>
    </cfRule>
  </conditionalFormatting>
  <conditionalFormatting sqref="AF4">
    <cfRule type="cellIs" dxfId="755" priority="1" stopIfTrue="1" operator="greaterThan">
      <formula>300</formula>
    </cfRule>
    <cfRule type="cellIs" dxfId="754" priority="2" stopIfTrue="1" operator="between">
      <formula>150</formula>
      <formula>250</formula>
    </cfRule>
    <cfRule type="cellIs" dxfId="753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7" sqref="AG7:AG8"/>
    </sheetView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6" width="7" bestFit="1" customWidth="1"/>
    <col min="27" max="27" width="8.5546875" bestFit="1" customWidth="1"/>
    <col min="28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52</v>
      </c>
      <c r="C3" s="12">
        <v>52.2</v>
      </c>
      <c r="D3" s="12">
        <v>47.3</v>
      </c>
      <c r="E3" s="12">
        <v>43.1</v>
      </c>
      <c r="F3" s="12">
        <v>43.9</v>
      </c>
      <c r="G3" s="12">
        <v>51.7</v>
      </c>
      <c r="H3" s="12">
        <v>51.9</v>
      </c>
      <c r="I3" s="12">
        <v>52.3</v>
      </c>
      <c r="J3" s="12">
        <v>39.6</v>
      </c>
      <c r="K3" s="12">
        <v>51.6</v>
      </c>
      <c r="L3" s="12">
        <v>50.6</v>
      </c>
      <c r="M3" s="12">
        <v>52.1</v>
      </c>
      <c r="N3" s="12">
        <v>51.2</v>
      </c>
      <c r="O3" s="12">
        <v>52.5</v>
      </c>
      <c r="P3" s="12">
        <v>52.5</v>
      </c>
      <c r="Q3" s="12">
        <v>15.1</v>
      </c>
      <c r="R3" s="12">
        <v>52.1</v>
      </c>
      <c r="S3" s="12">
        <v>52.3</v>
      </c>
      <c r="T3" s="12">
        <v>44.9</v>
      </c>
      <c r="U3" s="12">
        <v>42.1</v>
      </c>
      <c r="V3" s="12">
        <v>42.4</v>
      </c>
      <c r="W3" s="12">
        <v>41.3</v>
      </c>
      <c r="X3" s="12">
        <v>41.2</v>
      </c>
      <c r="Y3" s="12">
        <v>45.9</v>
      </c>
      <c r="Z3" s="12">
        <v>50.1</v>
      </c>
      <c r="AA3" s="12">
        <v>52.4</v>
      </c>
      <c r="AB3" s="12">
        <v>47.2</v>
      </c>
      <c r="AD3" s="12"/>
      <c r="AE3" s="12">
        <v>43</v>
      </c>
      <c r="AF3" s="12">
        <v>43.9</v>
      </c>
      <c r="AG3" s="12">
        <v>43.4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241.5</v>
      </c>
      <c r="C4" s="28">
        <f t="shared" ref="C4" si="1">SUM(C54:C57)</f>
        <v>196.9</v>
      </c>
      <c r="D4" s="28">
        <f t="shared" ref="D4:E4" si="2">SUM(D54:D57)</f>
        <v>334.7</v>
      </c>
      <c r="E4" s="28">
        <f t="shared" si="2"/>
        <v>145.79999999999998</v>
      </c>
      <c r="F4" s="28">
        <f t="shared" ref="F4:G4" si="3">SUM(F54:F57)</f>
        <v>156.6</v>
      </c>
      <c r="G4" s="28">
        <f t="shared" si="3"/>
        <v>228.5</v>
      </c>
      <c r="H4" s="28">
        <f t="shared" ref="H4:I4" si="4">SUM(H54:H57)</f>
        <v>144.1</v>
      </c>
      <c r="I4" s="28">
        <f t="shared" si="4"/>
        <v>180.1</v>
      </c>
      <c r="J4" s="28">
        <f t="shared" ref="J4:K4" si="5">SUM(J54:J57)</f>
        <v>77.600000000000009</v>
      </c>
      <c r="K4" s="28">
        <f t="shared" si="5"/>
        <v>324.60000000000002</v>
      </c>
      <c r="L4" s="28">
        <f t="shared" ref="L4:M4" si="6">SUM(L54:L57)</f>
        <v>317</v>
      </c>
      <c r="M4" s="28">
        <f t="shared" si="6"/>
        <v>343.20000000000005</v>
      </c>
      <c r="N4" s="28">
        <f t="shared" ref="N4:O4" si="7">SUM(N54:N57)</f>
        <v>254.90000000000003</v>
      </c>
      <c r="O4" s="28">
        <f t="shared" si="7"/>
        <v>120.5</v>
      </c>
      <c r="P4" s="28">
        <f t="shared" ref="P4:Q4" si="8">SUM(P54:P57)</f>
        <v>182.89999999999998</v>
      </c>
      <c r="Q4" s="28">
        <f t="shared" si="8"/>
        <v>69.599999999999994</v>
      </c>
      <c r="R4" s="28">
        <f t="shared" ref="R4:S4" si="9">SUM(R54:R57)</f>
        <v>190.9</v>
      </c>
      <c r="S4" s="28">
        <f t="shared" si="9"/>
        <v>215.5</v>
      </c>
      <c r="T4" s="28">
        <f t="shared" ref="T4:U4" si="10">SUM(T54:T57)</f>
        <v>346.29999999999995</v>
      </c>
      <c r="U4" s="28">
        <f t="shared" si="10"/>
        <v>336.1</v>
      </c>
      <c r="V4" s="28">
        <f t="shared" ref="V4:W4" si="11">SUM(V54:V57)</f>
        <v>333.49999999999994</v>
      </c>
      <c r="W4" s="28">
        <f t="shared" si="11"/>
        <v>325.39999999999998</v>
      </c>
      <c r="X4" s="28">
        <f t="shared" ref="X4:Y4" si="12">SUM(X54:X57)</f>
        <v>324.3</v>
      </c>
      <c r="Y4" s="28">
        <f t="shared" si="12"/>
        <v>297.10000000000002</v>
      </c>
      <c r="Z4" s="28">
        <f t="shared" ref="Z4:AA4" si="13">SUM(Z54:Z57)</f>
        <v>194.50000000000003</v>
      </c>
      <c r="AA4" s="28">
        <f t="shared" si="13"/>
        <v>229.8</v>
      </c>
      <c r="AB4" s="28">
        <f t="shared" ref="AB4" si="14">SUM(AB54:AB57)</f>
        <v>86.4</v>
      </c>
      <c r="AD4" s="28"/>
      <c r="AE4" s="28">
        <f t="shared" ref="AE4:AF4" si="15">SUM(AE54:AE57)</f>
        <v>257.2</v>
      </c>
      <c r="AF4" s="28">
        <f t="shared" si="15"/>
        <v>179.5</v>
      </c>
      <c r="AG4" s="28">
        <f t="shared" ref="AG4" si="16">SUM(AG54:AG57)</f>
        <v>175</v>
      </c>
      <c r="AI4" s="9">
        <f>SUM(C4:AG4)</f>
        <v>6568.5</v>
      </c>
      <c r="AJ4" s="14">
        <f>AVERAGE(C4:AG4)</f>
        <v>226.5</v>
      </c>
      <c r="AK4" s="15"/>
    </row>
    <row r="5" spans="1:40" x14ac:dyDescent="0.25">
      <c r="A5" s="11" t="s">
        <v>29</v>
      </c>
      <c r="B5" s="10">
        <f t="shared" ref="B5" si="17">$A53+B6</f>
        <v>481490</v>
      </c>
      <c r="C5" s="10">
        <f t="shared" ref="C5:D5" si="18">$A53+C6</f>
        <v>481685</v>
      </c>
      <c r="D5" s="10">
        <f t="shared" si="18"/>
        <v>482021</v>
      </c>
      <c r="E5" s="10">
        <f t="shared" ref="E5:F5" si="19">$A53+E6</f>
        <v>482168</v>
      </c>
      <c r="F5" s="10">
        <f t="shared" si="19"/>
        <v>482325</v>
      </c>
      <c r="G5" s="10">
        <f t="shared" ref="G5:H5" si="20">$A53+G6</f>
        <v>482553</v>
      </c>
      <c r="H5" s="10">
        <f t="shared" si="20"/>
        <v>482699</v>
      </c>
      <c r="I5" s="10">
        <f t="shared" ref="I5:J5" si="21">$A53+I6</f>
        <v>482879</v>
      </c>
      <c r="J5" s="10">
        <f t="shared" si="21"/>
        <v>482957</v>
      </c>
      <c r="K5" s="10">
        <f t="shared" ref="K5:L5" si="22">$A53+K6</f>
        <v>483282</v>
      </c>
      <c r="L5" s="10">
        <f t="shared" si="22"/>
        <v>483599</v>
      </c>
      <c r="M5" s="10">
        <f t="shared" ref="M5:N5" si="23">$A53+M6</f>
        <v>483944</v>
      </c>
      <c r="N5" s="10">
        <f t="shared" si="23"/>
        <v>484198</v>
      </c>
      <c r="O5" s="10">
        <f t="shared" ref="O5:P5" si="24">$A53+O6</f>
        <v>484319</v>
      </c>
      <c r="P5" s="10">
        <f t="shared" si="24"/>
        <v>484502</v>
      </c>
      <c r="Q5" s="10">
        <f t="shared" ref="Q5:R5" si="25">$A53+Q6</f>
        <v>484572</v>
      </c>
      <c r="R5" s="10">
        <f t="shared" si="25"/>
        <v>484762</v>
      </c>
      <c r="S5" s="10">
        <f t="shared" ref="S5:T5" si="26">$A53+S6</f>
        <v>484979</v>
      </c>
      <c r="T5" s="10">
        <f t="shared" si="26"/>
        <v>485325</v>
      </c>
      <c r="U5" s="10">
        <f t="shared" ref="U5:V5" si="27">$A53+U6</f>
        <v>485663</v>
      </c>
      <c r="V5" s="10">
        <f t="shared" si="27"/>
        <v>485997</v>
      </c>
      <c r="W5" s="10">
        <f t="shared" ref="W5:X5" si="28">$A53+W6</f>
        <v>486322</v>
      </c>
      <c r="X5" s="10">
        <f t="shared" si="28"/>
        <v>486647</v>
      </c>
      <c r="Y5" s="10">
        <f t="shared" ref="Y5:Z5" si="29">$A53+Y6</f>
        <v>486944</v>
      </c>
      <c r="Z5" s="10">
        <f t="shared" si="29"/>
        <v>487139</v>
      </c>
      <c r="AA5" s="10">
        <f t="shared" ref="AA5" si="30">$A53+AA6</f>
        <v>487369</v>
      </c>
      <c r="AB5" s="10">
        <f t="shared" ref="AB5" si="31">$A53+AB6</f>
        <v>487456</v>
      </c>
      <c r="AD5" s="10"/>
      <c r="AE5" s="10">
        <f>$A53+AE6</f>
        <v>488043.2</v>
      </c>
      <c r="AF5" s="10">
        <f>$A53+AF6</f>
        <v>488222.7</v>
      </c>
      <c r="AG5" s="10">
        <f>$A53+AG6</f>
        <v>488397.7</v>
      </c>
      <c r="AI5" s="10">
        <f>MAX(C5:AG5)-B5</f>
        <v>6907.7000000000116</v>
      </c>
    </row>
    <row r="6" spans="1:40" s="19" customFormat="1" x14ac:dyDescent="0.25">
      <c r="B6" s="24">
        <v>439815</v>
      </c>
      <c r="C6" s="24">
        <v>440010</v>
      </c>
      <c r="D6" s="24">
        <v>440346</v>
      </c>
      <c r="E6" s="24">
        <v>440493</v>
      </c>
      <c r="F6" s="24">
        <v>440650</v>
      </c>
      <c r="G6" s="24">
        <v>440878</v>
      </c>
      <c r="H6" s="24">
        <v>441024</v>
      </c>
      <c r="I6" s="24">
        <v>441204</v>
      </c>
      <c r="J6" s="24">
        <v>441282</v>
      </c>
      <c r="K6" s="24">
        <v>441607</v>
      </c>
      <c r="L6" s="24">
        <v>441924</v>
      </c>
      <c r="M6" s="24">
        <v>442269</v>
      </c>
      <c r="N6" s="24">
        <v>442523</v>
      </c>
      <c r="O6" s="24">
        <v>442644</v>
      </c>
      <c r="P6" s="24">
        <v>442827</v>
      </c>
      <c r="Q6" s="24">
        <v>442897</v>
      </c>
      <c r="R6" s="24">
        <v>443087</v>
      </c>
      <c r="S6" s="24">
        <v>443304</v>
      </c>
      <c r="T6" s="24">
        <v>443650</v>
      </c>
      <c r="U6" s="24">
        <v>443988</v>
      </c>
      <c r="V6" s="24">
        <v>444322</v>
      </c>
      <c r="W6" s="24">
        <v>444647</v>
      </c>
      <c r="X6" s="24">
        <v>444972</v>
      </c>
      <c r="Y6" s="24">
        <v>445269</v>
      </c>
      <c r="Z6" s="24">
        <v>445464</v>
      </c>
      <c r="AA6" s="24">
        <v>445694</v>
      </c>
      <c r="AB6" s="30">
        <v>445781</v>
      </c>
      <c r="AD6" s="24"/>
      <c r="AE6" s="24">
        <f>AB6+AE4+330</f>
        <v>446368.2</v>
      </c>
      <c r="AF6" s="24">
        <f>AE6+AF4</f>
        <v>446547.7</v>
      </c>
      <c r="AG6" s="24">
        <f>AF6+AG4</f>
        <v>446722.7</v>
      </c>
      <c r="AI6" s="10"/>
      <c r="AJ6" s="20"/>
    </row>
    <row r="7" spans="1:40" x14ac:dyDescent="0.25">
      <c r="A7" s="11" t="s">
        <v>27</v>
      </c>
      <c r="B7" s="10">
        <v>412278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418313</v>
      </c>
      <c r="AI7" s="10">
        <f>MAX(C7:AG7)-B7</f>
        <v>6035</v>
      </c>
      <c r="AJ7" s="16"/>
    </row>
    <row r="8" spans="1:40" x14ac:dyDescent="0.25">
      <c r="A8" s="18" t="s">
        <v>37</v>
      </c>
      <c r="B8" s="10">
        <v>69212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G8" s="10">
        <f>AI57</f>
        <v>70085</v>
      </c>
      <c r="AI8" s="10">
        <f>MAX(C8:AG8)-B8</f>
        <v>873</v>
      </c>
    </row>
    <row r="9" spans="1:40" x14ac:dyDescent="0.25">
      <c r="AI9" s="10">
        <f>SUM(AI7:AI8)</f>
        <v>6908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69.900000000000006</v>
      </c>
      <c r="C54" s="12">
        <v>58.6</v>
      </c>
      <c r="D54" s="12">
        <v>96.6</v>
      </c>
      <c r="E54" s="12">
        <v>40.700000000000003</v>
      </c>
      <c r="F54" s="12">
        <v>47.3</v>
      </c>
      <c r="G54" s="12">
        <v>70.900000000000006</v>
      </c>
      <c r="H54" s="12">
        <v>41.1</v>
      </c>
      <c r="I54" s="12">
        <v>54.4</v>
      </c>
      <c r="J54" s="12">
        <v>22.3</v>
      </c>
      <c r="K54" s="12">
        <v>95.2</v>
      </c>
      <c r="L54" s="12">
        <v>91</v>
      </c>
      <c r="M54" s="12">
        <v>102.6</v>
      </c>
      <c r="N54" s="12">
        <v>72.900000000000006</v>
      </c>
      <c r="O54" s="12">
        <v>35.799999999999997</v>
      </c>
      <c r="P54" s="12">
        <v>53.2</v>
      </c>
      <c r="Q54" s="12">
        <v>20.7</v>
      </c>
      <c r="R54" s="12">
        <v>57.7</v>
      </c>
      <c r="S54" s="12">
        <v>63.2</v>
      </c>
      <c r="T54" s="12">
        <v>101.4</v>
      </c>
      <c r="U54" s="12">
        <v>98.7</v>
      </c>
      <c r="V54" s="12">
        <v>97.6</v>
      </c>
      <c r="W54" s="12">
        <v>95.6</v>
      </c>
      <c r="X54" s="12">
        <v>94.9</v>
      </c>
      <c r="Y54" s="12">
        <v>86.5</v>
      </c>
      <c r="Z54" s="12">
        <v>56.5</v>
      </c>
      <c r="AA54" s="12">
        <v>71</v>
      </c>
      <c r="AB54" s="12">
        <v>23.9</v>
      </c>
      <c r="AD54" s="12"/>
      <c r="AE54" s="12">
        <v>87.6</v>
      </c>
      <c r="AF54" s="12">
        <v>60.3</v>
      </c>
      <c r="AG54" s="12">
        <v>59.4</v>
      </c>
      <c r="AH54" s="12"/>
      <c r="AI54" s="10">
        <v>101932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68.5</v>
      </c>
      <c r="C55" s="12">
        <v>57.3</v>
      </c>
      <c r="D55" s="12">
        <v>94.8</v>
      </c>
      <c r="E55" s="12">
        <v>40.299999999999997</v>
      </c>
      <c r="F55" s="12">
        <v>46</v>
      </c>
      <c r="G55" s="12">
        <v>67.400000000000006</v>
      </c>
      <c r="H55" s="12">
        <v>40.4</v>
      </c>
      <c r="I55" s="12">
        <v>53.3</v>
      </c>
      <c r="J55" s="12">
        <v>21.9</v>
      </c>
      <c r="K55" s="12">
        <v>94.4</v>
      </c>
      <c r="L55" s="12">
        <v>91.6</v>
      </c>
      <c r="M55" s="12">
        <v>99.4</v>
      </c>
      <c r="N55" s="12">
        <v>72.7</v>
      </c>
      <c r="O55" s="12">
        <v>34.700000000000003</v>
      </c>
      <c r="P55" s="12">
        <v>51.8</v>
      </c>
      <c r="Q55" s="12">
        <v>19.899999999999999</v>
      </c>
      <c r="R55" s="12">
        <v>56</v>
      </c>
      <c r="S55" s="12">
        <v>62.1</v>
      </c>
      <c r="T55" s="12">
        <v>99.6</v>
      </c>
      <c r="U55" s="12">
        <v>96.8</v>
      </c>
      <c r="V55" s="12">
        <v>95.8</v>
      </c>
      <c r="W55" s="12">
        <v>94</v>
      </c>
      <c r="X55" s="12">
        <v>93.6</v>
      </c>
      <c r="Y55" s="12">
        <v>85.5</v>
      </c>
      <c r="Z55" s="12">
        <v>55.9</v>
      </c>
      <c r="AA55" s="12">
        <v>68</v>
      </c>
      <c r="AB55" s="12">
        <v>23.6</v>
      </c>
      <c r="AD55" s="12"/>
      <c r="AE55" s="12">
        <v>88.1</v>
      </c>
      <c r="AF55" s="12">
        <v>60.4</v>
      </c>
      <c r="AG55" s="12">
        <v>59</v>
      </c>
      <c r="AH55" s="12"/>
      <c r="AI55" s="10">
        <v>141360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65.5</v>
      </c>
      <c r="C56" s="12">
        <v>53.6</v>
      </c>
      <c r="D56" s="12">
        <v>91.8</v>
      </c>
      <c r="E56" s="12">
        <v>39.6</v>
      </c>
      <c r="F56" s="12">
        <v>41.6</v>
      </c>
      <c r="G56" s="12">
        <v>61</v>
      </c>
      <c r="H56" s="12">
        <v>39</v>
      </c>
      <c r="I56" s="12">
        <v>48.8</v>
      </c>
      <c r="J56" s="12">
        <v>21.2</v>
      </c>
      <c r="K56" s="12">
        <v>89.3</v>
      </c>
      <c r="L56" s="12">
        <v>86</v>
      </c>
      <c r="M56" s="12">
        <v>93.6</v>
      </c>
      <c r="N56" s="12">
        <v>70.5</v>
      </c>
      <c r="O56" s="12">
        <v>32.4</v>
      </c>
      <c r="P56" s="12">
        <v>50.2</v>
      </c>
      <c r="Q56" s="12">
        <v>19.399999999999999</v>
      </c>
      <c r="R56" s="12">
        <v>50.6</v>
      </c>
      <c r="S56" s="12">
        <v>59.5</v>
      </c>
      <c r="T56" s="12">
        <v>94.4</v>
      </c>
      <c r="U56" s="12">
        <v>91.3</v>
      </c>
      <c r="V56" s="12">
        <v>90.7</v>
      </c>
      <c r="W56" s="12">
        <v>87.9</v>
      </c>
      <c r="X56" s="12">
        <v>88</v>
      </c>
      <c r="Y56" s="12">
        <v>80.099999999999994</v>
      </c>
      <c r="Z56" s="12">
        <v>53.7</v>
      </c>
      <c r="AA56" s="12">
        <v>60.9</v>
      </c>
      <c r="AB56" s="12">
        <v>23.4</v>
      </c>
      <c r="AD56" s="12"/>
      <c r="AE56" s="12">
        <v>81.2</v>
      </c>
      <c r="AF56" s="12">
        <v>58.8</v>
      </c>
      <c r="AG56" s="12">
        <v>56.6</v>
      </c>
      <c r="AH56" s="12"/>
      <c r="AI56" s="10">
        <v>133346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37.6</v>
      </c>
      <c r="C57" s="12">
        <v>27.4</v>
      </c>
      <c r="D57" s="12">
        <v>51.5</v>
      </c>
      <c r="E57" s="12">
        <v>25.2</v>
      </c>
      <c r="F57" s="12">
        <v>21.7</v>
      </c>
      <c r="G57" s="12">
        <v>29.2</v>
      </c>
      <c r="H57" s="12">
        <v>23.6</v>
      </c>
      <c r="I57" s="12">
        <v>23.6</v>
      </c>
      <c r="J57" s="12">
        <v>12.2</v>
      </c>
      <c r="K57" s="12">
        <v>45.7</v>
      </c>
      <c r="L57" s="12">
        <v>48.4</v>
      </c>
      <c r="M57" s="12">
        <v>47.6</v>
      </c>
      <c r="N57" s="12">
        <v>38.799999999999997</v>
      </c>
      <c r="O57" s="12">
        <v>17.600000000000001</v>
      </c>
      <c r="P57" s="12">
        <v>27.7</v>
      </c>
      <c r="Q57" s="12">
        <v>9.6</v>
      </c>
      <c r="R57" s="12">
        <v>26.6</v>
      </c>
      <c r="S57" s="12">
        <v>30.7</v>
      </c>
      <c r="T57" s="12">
        <v>50.9</v>
      </c>
      <c r="U57" s="12">
        <v>49.3</v>
      </c>
      <c r="V57" s="12">
        <v>49.4</v>
      </c>
      <c r="W57" s="12">
        <v>47.9</v>
      </c>
      <c r="X57" s="12">
        <v>47.8</v>
      </c>
      <c r="Y57" s="12">
        <v>45</v>
      </c>
      <c r="Z57" s="12">
        <v>28.4</v>
      </c>
      <c r="AA57" s="12">
        <v>29.9</v>
      </c>
      <c r="AB57" s="12">
        <v>15.5</v>
      </c>
      <c r="AD57" s="12"/>
      <c r="AE57" s="12">
        <v>0.3</v>
      </c>
      <c r="AF57" s="12">
        <v>0</v>
      </c>
      <c r="AG57" s="12">
        <v>0</v>
      </c>
      <c r="AH57" s="12"/>
      <c r="AI57" s="10">
        <v>70085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752" priority="184" stopIfTrue="1" operator="greaterThan">
      <formula>300</formula>
    </cfRule>
    <cfRule type="cellIs" dxfId="751" priority="185" stopIfTrue="1" operator="between">
      <formula>150</formula>
      <formula>250</formula>
    </cfRule>
    <cfRule type="cellIs" dxfId="750" priority="186" stopIfTrue="1" operator="between">
      <formula>250</formula>
      <formula>300</formula>
    </cfRule>
  </conditionalFormatting>
  <conditionalFormatting sqref="AD4">
    <cfRule type="cellIs" dxfId="749" priority="97" stopIfTrue="1" operator="greaterThan">
      <formula>300</formula>
    </cfRule>
    <cfRule type="cellIs" dxfId="748" priority="98" stopIfTrue="1" operator="between">
      <formula>150</formula>
      <formula>250</formula>
    </cfRule>
    <cfRule type="cellIs" dxfId="747" priority="99" stopIfTrue="1" operator="between">
      <formula>250</formula>
      <formula>300</formula>
    </cfRule>
  </conditionalFormatting>
  <conditionalFormatting sqref="B4">
    <cfRule type="cellIs" dxfId="746" priority="88" stopIfTrue="1" operator="greaterThan">
      <formula>300</formula>
    </cfRule>
    <cfRule type="cellIs" dxfId="745" priority="89" stopIfTrue="1" operator="between">
      <formula>150</formula>
      <formula>250</formula>
    </cfRule>
    <cfRule type="cellIs" dxfId="744" priority="90" stopIfTrue="1" operator="between">
      <formula>250</formula>
      <formula>300</formula>
    </cfRule>
  </conditionalFormatting>
  <conditionalFormatting sqref="D4">
    <cfRule type="cellIs" dxfId="743" priority="82" stopIfTrue="1" operator="greaterThan">
      <formula>300</formula>
    </cfRule>
    <cfRule type="cellIs" dxfId="742" priority="83" stopIfTrue="1" operator="between">
      <formula>150</formula>
      <formula>250</formula>
    </cfRule>
    <cfRule type="cellIs" dxfId="741" priority="84" stopIfTrue="1" operator="between">
      <formula>250</formula>
      <formula>300</formula>
    </cfRule>
  </conditionalFormatting>
  <conditionalFormatting sqref="E4">
    <cfRule type="cellIs" dxfId="740" priority="79" stopIfTrue="1" operator="greaterThan">
      <formula>300</formula>
    </cfRule>
    <cfRule type="cellIs" dxfId="739" priority="80" stopIfTrue="1" operator="between">
      <formula>150</formula>
      <formula>250</formula>
    </cfRule>
    <cfRule type="cellIs" dxfId="738" priority="81" stopIfTrue="1" operator="between">
      <formula>250</formula>
      <formula>300</formula>
    </cfRule>
  </conditionalFormatting>
  <conditionalFormatting sqref="F4">
    <cfRule type="cellIs" dxfId="737" priority="76" stopIfTrue="1" operator="greaterThan">
      <formula>300</formula>
    </cfRule>
    <cfRule type="cellIs" dxfId="736" priority="77" stopIfTrue="1" operator="between">
      <formula>150</formula>
      <formula>250</formula>
    </cfRule>
    <cfRule type="cellIs" dxfId="735" priority="78" stopIfTrue="1" operator="between">
      <formula>250</formula>
      <formula>300</formula>
    </cfRule>
  </conditionalFormatting>
  <conditionalFormatting sqref="G4">
    <cfRule type="cellIs" dxfId="734" priority="73" stopIfTrue="1" operator="greaterThan">
      <formula>300</formula>
    </cfRule>
    <cfRule type="cellIs" dxfId="733" priority="74" stopIfTrue="1" operator="between">
      <formula>150</formula>
      <formula>250</formula>
    </cfRule>
    <cfRule type="cellIs" dxfId="732" priority="75" stopIfTrue="1" operator="between">
      <formula>250</formula>
      <formula>300</formula>
    </cfRule>
  </conditionalFormatting>
  <conditionalFormatting sqref="H4">
    <cfRule type="cellIs" dxfId="731" priority="70" stopIfTrue="1" operator="greaterThan">
      <formula>300</formula>
    </cfRule>
    <cfRule type="cellIs" dxfId="730" priority="71" stopIfTrue="1" operator="between">
      <formula>150</formula>
      <formula>250</formula>
    </cfRule>
    <cfRule type="cellIs" dxfId="729" priority="72" stopIfTrue="1" operator="between">
      <formula>250</formula>
      <formula>300</formula>
    </cfRule>
  </conditionalFormatting>
  <conditionalFormatting sqref="I4">
    <cfRule type="cellIs" dxfId="728" priority="67" stopIfTrue="1" operator="greaterThan">
      <formula>300</formula>
    </cfRule>
    <cfRule type="cellIs" dxfId="727" priority="68" stopIfTrue="1" operator="between">
      <formula>150</formula>
      <formula>250</formula>
    </cfRule>
    <cfRule type="cellIs" dxfId="726" priority="69" stopIfTrue="1" operator="between">
      <formula>250</formula>
      <formula>300</formula>
    </cfRule>
  </conditionalFormatting>
  <conditionalFormatting sqref="J4">
    <cfRule type="cellIs" dxfId="725" priority="64" stopIfTrue="1" operator="greaterThan">
      <formula>300</formula>
    </cfRule>
    <cfRule type="cellIs" dxfId="724" priority="65" stopIfTrue="1" operator="between">
      <formula>150</formula>
      <formula>250</formula>
    </cfRule>
    <cfRule type="cellIs" dxfId="723" priority="66" stopIfTrue="1" operator="between">
      <formula>250</formula>
      <formula>300</formula>
    </cfRule>
  </conditionalFormatting>
  <conditionalFormatting sqref="K4">
    <cfRule type="cellIs" dxfId="722" priority="61" stopIfTrue="1" operator="greaterThan">
      <formula>300</formula>
    </cfRule>
    <cfRule type="cellIs" dxfId="721" priority="62" stopIfTrue="1" operator="between">
      <formula>150</formula>
      <formula>250</formula>
    </cfRule>
    <cfRule type="cellIs" dxfId="720" priority="63" stopIfTrue="1" operator="between">
      <formula>250</formula>
      <formula>300</formula>
    </cfRule>
  </conditionalFormatting>
  <conditionalFormatting sqref="L4">
    <cfRule type="cellIs" dxfId="719" priority="58" stopIfTrue="1" operator="greaterThan">
      <formula>300</formula>
    </cfRule>
    <cfRule type="cellIs" dxfId="718" priority="59" stopIfTrue="1" operator="between">
      <formula>150</formula>
      <formula>250</formula>
    </cfRule>
    <cfRule type="cellIs" dxfId="717" priority="60" stopIfTrue="1" operator="between">
      <formula>250</formula>
      <formula>300</formula>
    </cfRule>
  </conditionalFormatting>
  <conditionalFormatting sqref="M4">
    <cfRule type="cellIs" dxfId="716" priority="55" stopIfTrue="1" operator="greaterThan">
      <formula>300</formula>
    </cfRule>
    <cfRule type="cellIs" dxfId="715" priority="56" stopIfTrue="1" operator="between">
      <formula>150</formula>
      <formula>250</formula>
    </cfRule>
    <cfRule type="cellIs" dxfId="714" priority="57" stopIfTrue="1" operator="between">
      <formula>250</formula>
      <formula>300</formula>
    </cfRule>
  </conditionalFormatting>
  <conditionalFormatting sqref="N4">
    <cfRule type="cellIs" dxfId="713" priority="52" stopIfTrue="1" operator="greaterThan">
      <formula>300</formula>
    </cfRule>
    <cfRule type="cellIs" dxfId="712" priority="53" stopIfTrue="1" operator="between">
      <formula>150</formula>
      <formula>250</formula>
    </cfRule>
    <cfRule type="cellIs" dxfId="711" priority="54" stopIfTrue="1" operator="between">
      <formula>250</formula>
      <formula>300</formula>
    </cfRule>
  </conditionalFormatting>
  <conditionalFormatting sqref="O4">
    <cfRule type="cellIs" dxfId="710" priority="49" stopIfTrue="1" operator="greaterThan">
      <formula>300</formula>
    </cfRule>
    <cfRule type="cellIs" dxfId="709" priority="50" stopIfTrue="1" operator="between">
      <formula>150</formula>
      <formula>250</formula>
    </cfRule>
    <cfRule type="cellIs" dxfId="708" priority="51" stopIfTrue="1" operator="between">
      <formula>250</formula>
      <formula>300</formula>
    </cfRule>
  </conditionalFormatting>
  <conditionalFormatting sqref="P4">
    <cfRule type="cellIs" dxfId="707" priority="46" stopIfTrue="1" operator="greaterThan">
      <formula>300</formula>
    </cfRule>
    <cfRule type="cellIs" dxfId="706" priority="47" stopIfTrue="1" operator="between">
      <formula>150</formula>
      <formula>250</formula>
    </cfRule>
    <cfRule type="cellIs" dxfId="705" priority="48" stopIfTrue="1" operator="between">
      <formula>250</formula>
      <formula>300</formula>
    </cfRule>
  </conditionalFormatting>
  <conditionalFormatting sqref="Q4">
    <cfRule type="cellIs" dxfId="704" priority="43" stopIfTrue="1" operator="greaterThan">
      <formula>300</formula>
    </cfRule>
    <cfRule type="cellIs" dxfId="703" priority="44" stopIfTrue="1" operator="between">
      <formula>150</formula>
      <formula>250</formula>
    </cfRule>
    <cfRule type="cellIs" dxfId="702" priority="45" stopIfTrue="1" operator="between">
      <formula>250</formula>
      <formula>300</formula>
    </cfRule>
  </conditionalFormatting>
  <conditionalFormatting sqref="R4">
    <cfRule type="cellIs" dxfId="701" priority="40" stopIfTrue="1" operator="greaterThan">
      <formula>300</formula>
    </cfRule>
    <cfRule type="cellIs" dxfId="700" priority="41" stopIfTrue="1" operator="between">
      <formula>150</formula>
      <formula>250</formula>
    </cfRule>
    <cfRule type="cellIs" dxfId="699" priority="42" stopIfTrue="1" operator="between">
      <formula>250</formula>
      <formula>300</formula>
    </cfRule>
  </conditionalFormatting>
  <conditionalFormatting sqref="S4">
    <cfRule type="cellIs" dxfId="698" priority="37" stopIfTrue="1" operator="greaterThan">
      <formula>300</formula>
    </cfRule>
    <cfRule type="cellIs" dxfId="697" priority="38" stopIfTrue="1" operator="between">
      <formula>150</formula>
      <formula>250</formula>
    </cfRule>
    <cfRule type="cellIs" dxfId="696" priority="39" stopIfTrue="1" operator="between">
      <formula>250</formula>
      <formula>300</formula>
    </cfRule>
  </conditionalFormatting>
  <conditionalFormatting sqref="T4">
    <cfRule type="cellIs" dxfId="695" priority="34" stopIfTrue="1" operator="greaterThan">
      <formula>300</formula>
    </cfRule>
    <cfRule type="cellIs" dxfId="694" priority="35" stopIfTrue="1" operator="between">
      <formula>150</formula>
      <formula>250</formula>
    </cfRule>
    <cfRule type="cellIs" dxfId="693" priority="36" stopIfTrue="1" operator="between">
      <formula>250</formula>
      <formula>300</formula>
    </cfRule>
  </conditionalFormatting>
  <conditionalFormatting sqref="U4">
    <cfRule type="cellIs" dxfId="692" priority="31" stopIfTrue="1" operator="greaterThan">
      <formula>300</formula>
    </cfRule>
    <cfRule type="cellIs" dxfId="691" priority="32" stopIfTrue="1" operator="between">
      <formula>150</formula>
      <formula>250</formula>
    </cfRule>
    <cfRule type="cellIs" dxfId="690" priority="33" stopIfTrue="1" operator="between">
      <formula>250</formula>
      <formula>300</formula>
    </cfRule>
  </conditionalFormatting>
  <conditionalFormatting sqref="V4">
    <cfRule type="cellIs" dxfId="689" priority="28" stopIfTrue="1" operator="greaterThan">
      <formula>300</formula>
    </cfRule>
    <cfRule type="cellIs" dxfId="688" priority="29" stopIfTrue="1" operator="between">
      <formula>150</formula>
      <formula>250</formula>
    </cfRule>
    <cfRule type="cellIs" dxfId="687" priority="30" stopIfTrue="1" operator="between">
      <formula>250</formula>
      <formula>300</formula>
    </cfRule>
  </conditionalFormatting>
  <conditionalFormatting sqref="W4">
    <cfRule type="cellIs" dxfId="686" priority="25" stopIfTrue="1" operator="greaterThan">
      <formula>300</formula>
    </cfRule>
    <cfRule type="cellIs" dxfId="685" priority="26" stopIfTrue="1" operator="between">
      <formula>150</formula>
      <formula>250</formula>
    </cfRule>
    <cfRule type="cellIs" dxfId="684" priority="27" stopIfTrue="1" operator="between">
      <formula>250</formula>
      <formula>300</formula>
    </cfRule>
  </conditionalFormatting>
  <conditionalFormatting sqref="X4">
    <cfRule type="cellIs" dxfId="683" priority="22" stopIfTrue="1" operator="greaterThan">
      <formula>300</formula>
    </cfRule>
    <cfRule type="cellIs" dxfId="682" priority="23" stopIfTrue="1" operator="between">
      <formula>150</formula>
      <formula>250</formula>
    </cfRule>
    <cfRule type="cellIs" dxfId="681" priority="24" stopIfTrue="1" operator="between">
      <formula>250</formula>
      <formula>300</formula>
    </cfRule>
  </conditionalFormatting>
  <conditionalFormatting sqref="Y4">
    <cfRule type="cellIs" dxfId="680" priority="19" stopIfTrue="1" operator="greaterThan">
      <formula>300</formula>
    </cfRule>
    <cfRule type="cellIs" dxfId="679" priority="20" stopIfTrue="1" operator="between">
      <formula>150</formula>
      <formula>250</formula>
    </cfRule>
    <cfRule type="cellIs" dxfId="678" priority="21" stopIfTrue="1" operator="between">
      <formula>250</formula>
      <formula>300</formula>
    </cfRule>
  </conditionalFormatting>
  <conditionalFormatting sqref="Z4">
    <cfRule type="cellIs" dxfId="677" priority="16" stopIfTrue="1" operator="greaterThan">
      <formula>300</formula>
    </cfRule>
    <cfRule type="cellIs" dxfId="676" priority="17" stopIfTrue="1" operator="between">
      <formula>150</formula>
      <formula>250</formula>
    </cfRule>
    <cfRule type="cellIs" dxfId="675" priority="18" stopIfTrue="1" operator="between">
      <formula>250</formula>
      <formula>300</formula>
    </cfRule>
  </conditionalFormatting>
  <conditionalFormatting sqref="AA4">
    <cfRule type="cellIs" dxfId="674" priority="13" stopIfTrue="1" operator="greaterThan">
      <formula>300</formula>
    </cfRule>
    <cfRule type="cellIs" dxfId="673" priority="14" stopIfTrue="1" operator="between">
      <formula>150</formula>
      <formula>250</formula>
    </cfRule>
    <cfRule type="cellIs" dxfId="672" priority="15" stopIfTrue="1" operator="between">
      <formula>250</formula>
      <formula>300</formula>
    </cfRule>
  </conditionalFormatting>
  <conditionalFormatting sqref="AE4">
    <cfRule type="cellIs" dxfId="671" priority="10" stopIfTrue="1" operator="greaterThan">
      <formula>300</formula>
    </cfRule>
    <cfRule type="cellIs" dxfId="670" priority="11" stopIfTrue="1" operator="between">
      <formula>150</formula>
      <formula>250</formula>
    </cfRule>
    <cfRule type="cellIs" dxfId="669" priority="12" stopIfTrue="1" operator="between">
      <formula>250</formula>
      <formula>300</formula>
    </cfRule>
  </conditionalFormatting>
  <conditionalFormatting sqref="AF4">
    <cfRule type="cellIs" dxfId="668" priority="7" stopIfTrue="1" operator="greaterThan">
      <formula>300</formula>
    </cfRule>
    <cfRule type="cellIs" dxfId="667" priority="8" stopIfTrue="1" operator="between">
      <formula>150</formula>
      <formula>250</formula>
    </cfRule>
    <cfRule type="cellIs" dxfId="666" priority="9" stopIfTrue="1" operator="between">
      <formula>250</formula>
      <formula>300</formula>
    </cfRule>
  </conditionalFormatting>
  <conditionalFormatting sqref="AB4">
    <cfRule type="cellIs" dxfId="665" priority="4" stopIfTrue="1" operator="greaterThan">
      <formula>300</formula>
    </cfRule>
    <cfRule type="cellIs" dxfId="664" priority="5" stopIfTrue="1" operator="between">
      <formula>150</formula>
      <formula>250</formula>
    </cfRule>
    <cfRule type="cellIs" dxfId="663" priority="6" stopIfTrue="1" operator="between">
      <formula>250</formula>
      <formula>300</formula>
    </cfRule>
  </conditionalFormatting>
  <conditionalFormatting sqref="AG4">
    <cfRule type="cellIs" dxfId="662" priority="1" stopIfTrue="1" operator="greaterThan">
      <formula>300</formula>
    </cfRule>
    <cfRule type="cellIs" dxfId="661" priority="2" stopIfTrue="1" operator="between">
      <formula>150</formula>
      <formula>250</formula>
    </cfRule>
    <cfRule type="cellIs" dxfId="66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bestFit="1" customWidth="1"/>
    <col min="3" max="7" width="7" bestFit="1" customWidth="1"/>
    <col min="8" max="8" width="7.5546875" bestFit="1" customWidth="1"/>
    <col min="9" max="14" width="7" bestFit="1" customWidth="1"/>
    <col min="15" max="15" width="7" customWidth="1"/>
    <col min="16" max="26" width="7" bestFit="1" customWidth="1"/>
    <col min="27" max="27" width="8.5546875" bestFit="1" customWidth="1"/>
    <col min="28" max="28" width="7" bestFit="1" customWidth="1"/>
    <col min="29" max="29" width="6.88671875" customWidth="1"/>
    <col min="30" max="30" width="7" bestFit="1" customWidth="1"/>
    <col min="31" max="32" width="6.88671875" customWidth="1"/>
    <col min="3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43.4</v>
      </c>
      <c r="C3" s="12">
        <v>19.2</v>
      </c>
      <c r="D3" s="12">
        <v>51.7</v>
      </c>
      <c r="E3" s="12">
        <v>36.5</v>
      </c>
      <c r="F3" s="12">
        <v>29.3</v>
      </c>
      <c r="G3" s="12">
        <v>52.4</v>
      </c>
      <c r="H3" s="12">
        <v>51.9</v>
      </c>
      <c r="I3" s="12">
        <v>22.8</v>
      </c>
      <c r="J3" s="12">
        <v>53.3</v>
      </c>
      <c r="K3" s="12">
        <v>48.5</v>
      </c>
      <c r="L3" s="12">
        <v>44</v>
      </c>
      <c r="M3" s="12">
        <v>40.1</v>
      </c>
      <c r="N3" s="12">
        <v>39.9</v>
      </c>
      <c r="O3" s="12">
        <v>38.700000000000003</v>
      </c>
      <c r="P3" s="12">
        <v>38.200000000000003</v>
      </c>
      <c r="Q3" s="12">
        <v>43.9</v>
      </c>
      <c r="R3" s="12">
        <v>51.5</v>
      </c>
      <c r="S3" s="12">
        <v>51.6</v>
      </c>
      <c r="T3" s="12">
        <v>42.3</v>
      </c>
      <c r="U3" s="12">
        <v>38.700000000000003</v>
      </c>
      <c r="V3" s="12">
        <v>47.2</v>
      </c>
      <c r="W3" s="12">
        <v>38.1</v>
      </c>
      <c r="X3" s="12">
        <v>47.6</v>
      </c>
      <c r="Y3" s="12">
        <v>51.3</v>
      </c>
      <c r="Z3" s="12">
        <v>45.9</v>
      </c>
      <c r="AA3" s="12">
        <v>40</v>
      </c>
      <c r="AB3" s="12">
        <v>51.4</v>
      </c>
      <c r="AC3" s="12">
        <v>51.1</v>
      </c>
      <c r="AD3" s="12">
        <v>50.5</v>
      </c>
      <c r="AE3" s="12">
        <v>51.8</v>
      </c>
      <c r="AF3" s="12">
        <v>50.7</v>
      </c>
      <c r="AG3" s="12">
        <v>51</v>
      </c>
      <c r="AH3" s="12"/>
      <c r="AI3" s="12"/>
    </row>
    <row r="4" spans="1:40" s="6" customFormat="1" x14ac:dyDescent="0.25">
      <c r="A4" s="13" t="s">
        <v>4</v>
      </c>
      <c r="B4" s="28">
        <v>175</v>
      </c>
      <c r="C4" s="28">
        <f t="shared" ref="C4:D4" si="0">SUM(C54:C57)</f>
        <v>95.3</v>
      </c>
      <c r="D4" s="28">
        <f t="shared" si="0"/>
        <v>199.1</v>
      </c>
      <c r="E4" s="28">
        <f t="shared" ref="E4:F4" si="1">SUM(E54:E57)</f>
        <v>130.69999999999999</v>
      </c>
      <c r="F4" s="28">
        <f t="shared" si="1"/>
        <v>101.7</v>
      </c>
      <c r="G4" s="28">
        <f t="shared" ref="G4:H4" si="2">SUM(G54:G57)</f>
        <v>225.10000000000002</v>
      </c>
      <c r="H4" s="28">
        <f t="shared" si="2"/>
        <v>215.29999999999998</v>
      </c>
      <c r="I4" s="28">
        <f t="shared" ref="I4:J4" si="3">SUM(I54:I57)</f>
        <v>61.7</v>
      </c>
      <c r="J4" s="28">
        <f t="shared" si="3"/>
        <v>240.4</v>
      </c>
      <c r="K4" s="28">
        <f t="shared" ref="K4:L4" si="4">SUM(K54:K57)</f>
        <v>259.2</v>
      </c>
      <c r="L4" s="28">
        <f t="shared" si="4"/>
        <v>280.60000000000002</v>
      </c>
      <c r="M4" s="28">
        <f t="shared" ref="M4:N4" si="5">SUM(M54:M57)</f>
        <v>299.3</v>
      </c>
      <c r="N4" s="28">
        <f t="shared" si="5"/>
        <v>293.40000000000003</v>
      </c>
      <c r="O4" s="28">
        <f t="shared" ref="O4:P4" si="6">SUM(O54:O57)</f>
        <v>282.5</v>
      </c>
      <c r="P4" s="28">
        <f t="shared" si="6"/>
        <v>285.3</v>
      </c>
      <c r="Q4" s="28">
        <f t="shared" ref="Q4:R4" si="7">SUM(Q54:Q57)</f>
        <v>258.8</v>
      </c>
      <c r="R4" s="28">
        <f t="shared" si="7"/>
        <v>96.799999999999983</v>
      </c>
      <c r="S4" s="28">
        <f t="shared" ref="S4:T4" si="8">SUM(S54:S57)</f>
        <v>208.4</v>
      </c>
      <c r="T4" s="28">
        <f t="shared" si="8"/>
        <v>292.2</v>
      </c>
      <c r="U4" s="28">
        <f t="shared" ref="U4:V4" si="9">SUM(U54:U57)</f>
        <v>164.7</v>
      </c>
      <c r="V4" s="28">
        <f t="shared" si="9"/>
        <v>276.8</v>
      </c>
      <c r="W4" s="28">
        <f t="shared" ref="W4:X4" si="10">SUM(W54:W57)</f>
        <v>279.59999999999997</v>
      </c>
      <c r="X4" s="28">
        <f t="shared" si="10"/>
        <v>135</v>
      </c>
      <c r="Y4" s="28">
        <f t="shared" ref="Y4:Z4" si="11">SUM(Y54:Y57)</f>
        <v>220.2</v>
      </c>
      <c r="Z4" s="28">
        <f t="shared" si="11"/>
        <v>267.5</v>
      </c>
      <c r="AA4" s="28">
        <f t="shared" ref="AA4:AB4" si="12">SUM(AA54:AA57)</f>
        <v>167.40000000000003</v>
      </c>
      <c r="AB4" s="28">
        <f t="shared" si="12"/>
        <v>234.59999999999997</v>
      </c>
      <c r="AC4" s="28">
        <f t="shared" ref="AC4:AD4" si="13">SUM(AC54:AC57)</f>
        <v>256.8</v>
      </c>
      <c r="AD4" s="28">
        <f t="shared" si="13"/>
        <v>254.7</v>
      </c>
      <c r="AE4" s="28">
        <f t="shared" ref="AE4:AF4" si="14">SUM(AE54:AE57)</f>
        <v>142.6</v>
      </c>
      <c r="AF4" s="28">
        <f t="shared" si="14"/>
        <v>220.2</v>
      </c>
      <c r="AG4" s="28">
        <f t="shared" ref="AG4" si="15">SUM(AG54:AG57)</f>
        <v>201.2</v>
      </c>
      <c r="AI4" s="9">
        <f>SUM(C4:AG4)</f>
        <v>6647.1</v>
      </c>
      <c r="AJ4" s="14">
        <f>AVERAGE(C4:AG4)</f>
        <v>214.4225806451613</v>
      </c>
      <c r="AK4" s="15"/>
    </row>
    <row r="5" spans="1:40" x14ac:dyDescent="0.25">
      <c r="A5" s="11" t="s">
        <v>29</v>
      </c>
      <c r="B5" s="10">
        <v>488397.7</v>
      </c>
      <c r="C5" s="10">
        <f t="shared" ref="C5:D5" si="16">$A53+C6</f>
        <v>488493</v>
      </c>
      <c r="D5" s="10">
        <f t="shared" si="16"/>
        <v>488693</v>
      </c>
      <c r="E5" s="10">
        <f t="shared" ref="E5:F5" si="17">$A53+E6</f>
        <v>488823</v>
      </c>
      <c r="F5" s="10">
        <f t="shared" si="17"/>
        <v>488925</v>
      </c>
      <c r="G5" s="10">
        <f t="shared" ref="G5:H5" si="18">$A53+G6</f>
        <v>489151</v>
      </c>
      <c r="H5" s="10">
        <f t="shared" si="18"/>
        <v>489366</v>
      </c>
      <c r="I5" s="10">
        <f t="shared" ref="I5:J5" si="19">$A53+I6</f>
        <v>489428</v>
      </c>
      <c r="J5" s="10">
        <f t="shared" si="19"/>
        <v>489669</v>
      </c>
      <c r="K5" s="10">
        <f t="shared" ref="K5:L5" si="20">$A53+K6</f>
        <v>489928</v>
      </c>
      <c r="L5" s="10">
        <f t="shared" si="20"/>
        <v>490210</v>
      </c>
      <c r="M5" s="10">
        <f t="shared" ref="M5:N5" si="21">$A53+M6</f>
        <v>490508</v>
      </c>
      <c r="N5" s="10">
        <f t="shared" si="21"/>
        <v>490802</v>
      </c>
      <c r="O5" s="10">
        <f t="shared" ref="O5:P5" si="22">$A53+O6</f>
        <v>491085</v>
      </c>
      <c r="P5" s="10">
        <f t="shared" si="22"/>
        <v>491371</v>
      </c>
      <c r="Q5" s="10">
        <f t="shared" ref="Q5:R5" si="23">$A53+Q6</f>
        <v>491630</v>
      </c>
      <c r="R5" s="10">
        <f t="shared" si="23"/>
        <v>491726</v>
      </c>
      <c r="S5" s="10">
        <f t="shared" ref="S5:T5" si="24">$A53+S6</f>
        <v>491937</v>
      </c>
      <c r="T5" s="10">
        <f t="shared" si="24"/>
        <v>492228</v>
      </c>
      <c r="U5" s="10">
        <f t="shared" ref="U5:V5" si="25">$A53+U6</f>
        <v>492393</v>
      </c>
      <c r="V5" s="10">
        <f t="shared" si="25"/>
        <v>492671</v>
      </c>
      <c r="W5" s="10">
        <f t="shared" ref="W5:X5" si="26">$A53+W6</f>
        <v>492950</v>
      </c>
      <c r="X5" s="10">
        <f t="shared" si="26"/>
        <v>493085</v>
      </c>
      <c r="Y5" s="10">
        <f t="shared" ref="Y5:Z5" si="27">$A53+Y6</f>
        <v>493306</v>
      </c>
      <c r="Z5" s="10">
        <f t="shared" si="27"/>
        <v>493574</v>
      </c>
      <c r="AA5" s="10">
        <f t="shared" ref="AA5:AB5" si="28">$A53+AA6</f>
        <v>493742</v>
      </c>
      <c r="AB5" s="10">
        <f t="shared" si="28"/>
        <v>493975</v>
      </c>
      <c r="AC5" s="10">
        <f t="shared" ref="AC5:AD5" si="29">$A53+AC6</f>
        <v>494234</v>
      </c>
      <c r="AD5" s="10">
        <f t="shared" si="29"/>
        <v>494488</v>
      </c>
      <c r="AE5" s="10">
        <f t="shared" ref="AE5:AF5" si="30">$A53+AE6</f>
        <v>494631</v>
      </c>
      <c r="AF5" s="10">
        <f t="shared" si="30"/>
        <v>494852</v>
      </c>
      <c r="AG5" s="10">
        <f t="shared" ref="AG5" si="31">$A53+AG6</f>
        <v>495053</v>
      </c>
      <c r="AI5" s="10">
        <f>MAX(C5:AG5)-B5</f>
        <v>6655.2999999999884</v>
      </c>
    </row>
    <row r="6" spans="1:40" s="19" customFormat="1" x14ac:dyDescent="0.25">
      <c r="B6" s="24">
        <v>446722.7</v>
      </c>
      <c r="C6" s="24">
        <f>B6+C4</f>
        <v>446818</v>
      </c>
      <c r="D6" s="24">
        <v>447018</v>
      </c>
      <c r="E6" s="24">
        <v>447148</v>
      </c>
      <c r="F6" s="24">
        <v>447250</v>
      </c>
      <c r="G6" s="24">
        <v>447476</v>
      </c>
      <c r="H6" s="24">
        <v>447691</v>
      </c>
      <c r="I6" s="24">
        <v>447753</v>
      </c>
      <c r="J6" s="24">
        <v>447994</v>
      </c>
      <c r="K6" s="24">
        <v>448253</v>
      </c>
      <c r="L6" s="24">
        <v>448535</v>
      </c>
      <c r="M6" s="24">
        <v>448833</v>
      </c>
      <c r="N6" s="24">
        <v>449127</v>
      </c>
      <c r="O6" s="24">
        <v>449410</v>
      </c>
      <c r="P6" s="24">
        <v>449696</v>
      </c>
      <c r="Q6" s="24">
        <v>449955</v>
      </c>
      <c r="R6" s="24">
        <v>450051</v>
      </c>
      <c r="S6" s="24">
        <v>450262</v>
      </c>
      <c r="T6" s="24">
        <v>450553</v>
      </c>
      <c r="U6" s="24">
        <v>450718</v>
      </c>
      <c r="V6" s="24">
        <v>450996</v>
      </c>
      <c r="W6" s="24">
        <v>451275</v>
      </c>
      <c r="X6" s="24">
        <v>451410</v>
      </c>
      <c r="Y6" s="24">
        <v>451631</v>
      </c>
      <c r="Z6" s="24">
        <v>451899</v>
      </c>
      <c r="AA6" s="24">
        <v>452067</v>
      </c>
      <c r="AB6" s="30">
        <v>452300</v>
      </c>
      <c r="AC6" s="30">
        <v>452559</v>
      </c>
      <c r="AD6" s="24">
        <v>452813</v>
      </c>
      <c r="AE6" s="24">
        <v>452956</v>
      </c>
      <c r="AF6" s="24">
        <v>453177</v>
      </c>
      <c r="AG6" s="24">
        <v>453378</v>
      </c>
      <c r="AI6" s="10"/>
      <c r="AJ6" s="20"/>
    </row>
    <row r="7" spans="1:40" x14ac:dyDescent="0.25">
      <c r="A7" s="11" t="s">
        <v>27</v>
      </c>
      <c r="B7" s="10">
        <v>418313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424012</v>
      </c>
      <c r="AI7" s="10">
        <f>MAX(C7:AG7)-B7</f>
        <v>5699</v>
      </c>
      <c r="AJ7" s="16"/>
    </row>
    <row r="8" spans="1:40" x14ac:dyDescent="0.25">
      <c r="A8" s="18" t="s">
        <v>37</v>
      </c>
      <c r="B8" s="10">
        <v>70085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G8" s="10">
        <f>AI57</f>
        <v>71041</v>
      </c>
      <c r="AI8" s="10">
        <f>MAX(C8:AG8)-B8</f>
        <v>956</v>
      </c>
    </row>
    <row r="9" spans="1:40" x14ac:dyDescent="0.25">
      <c r="AI9" s="10">
        <f>SUM(AI7:AI8)</f>
        <v>6655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59.4</v>
      </c>
      <c r="C54" s="12">
        <v>32.4</v>
      </c>
      <c r="D54" s="12">
        <v>65.3</v>
      </c>
      <c r="E54" s="12">
        <v>37.5</v>
      </c>
      <c r="F54" s="12">
        <v>29.6</v>
      </c>
      <c r="G54" s="12">
        <v>69.7</v>
      </c>
      <c r="H54" s="12">
        <v>62.8</v>
      </c>
      <c r="I54" s="12">
        <v>18.399999999999999</v>
      </c>
      <c r="J54" s="12">
        <v>75.900000000000006</v>
      </c>
      <c r="K54" s="12">
        <v>74.5</v>
      </c>
      <c r="L54" s="12">
        <v>80.7</v>
      </c>
      <c r="M54" s="12">
        <v>87.7</v>
      </c>
      <c r="N54" s="12">
        <v>84.2</v>
      </c>
      <c r="O54" s="12">
        <v>83.1</v>
      </c>
      <c r="P54" s="12">
        <v>83</v>
      </c>
      <c r="Q54" s="12">
        <v>74.599999999999994</v>
      </c>
      <c r="R54" s="12">
        <v>29.2</v>
      </c>
      <c r="S54" s="12">
        <v>60.1</v>
      </c>
      <c r="T54" s="12">
        <v>85.9</v>
      </c>
      <c r="U54" s="12">
        <v>50.4</v>
      </c>
      <c r="V54" s="12">
        <v>81.7</v>
      </c>
      <c r="W54" s="12">
        <v>80.900000000000006</v>
      </c>
      <c r="X54" s="12">
        <v>41.7</v>
      </c>
      <c r="Y54" s="12">
        <v>63.7</v>
      </c>
      <c r="Z54" s="12">
        <v>75.099999999999994</v>
      </c>
      <c r="AA54" s="12">
        <v>51.4</v>
      </c>
      <c r="AB54" s="12">
        <v>66.599999999999994</v>
      </c>
      <c r="AC54" s="12">
        <v>74.599999999999994</v>
      </c>
      <c r="AD54" s="12">
        <v>72.2</v>
      </c>
      <c r="AE54" s="12">
        <v>40</v>
      </c>
      <c r="AF54" s="12">
        <v>65.400000000000006</v>
      </c>
      <c r="AG54" s="12">
        <v>60.6</v>
      </c>
      <c r="AH54" s="12"/>
      <c r="AI54" s="10">
        <v>103892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59</v>
      </c>
      <c r="C55" s="12">
        <v>31.9</v>
      </c>
      <c r="D55" s="12">
        <v>63</v>
      </c>
      <c r="E55" s="12">
        <v>37</v>
      </c>
      <c r="F55" s="12">
        <v>29.1</v>
      </c>
      <c r="G55" s="12">
        <v>67.400000000000006</v>
      </c>
      <c r="H55" s="12">
        <v>62.1</v>
      </c>
      <c r="I55" s="12">
        <v>18.100000000000001</v>
      </c>
      <c r="J55" s="12">
        <v>72.400000000000006</v>
      </c>
      <c r="K55" s="12">
        <v>74.5</v>
      </c>
      <c r="L55" s="12">
        <v>79.3</v>
      </c>
      <c r="M55" s="12">
        <v>86.8</v>
      </c>
      <c r="N55" s="12">
        <v>84.8</v>
      </c>
      <c r="O55" s="12">
        <v>82.3</v>
      </c>
      <c r="P55" s="12">
        <v>82.2</v>
      </c>
      <c r="Q55" s="12">
        <v>73.2</v>
      </c>
      <c r="R55" s="12">
        <v>28.4</v>
      </c>
      <c r="S55" s="12">
        <v>59.1</v>
      </c>
      <c r="T55" s="12">
        <v>85.6</v>
      </c>
      <c r="U55" s="12">
        <v>48.8</v>
      </c>
      <c r="V55" s="12">
        <v>80.400000000000006</v>
      </c>
      <c r="W55" s="12">
        <v>80.599999999999994</v>
      </c>
      <c r="X55" s="12">
        <v>40.9</v>
      </c>
      <c r="Y55" s="12">
        <v>61.9</v>
      </c>
      <c r="Z55" s="12">
        <v>75.5</v>
      </c>
      <c r="AA55" s="12">
        <v>49.5</v>
      </c>
      <c r="AB55" s="12">
        <v>66.3</v>
      </c>
      <c r="AC55" s="12">
        <v>74.400000000000006</v>
      </c>
      <c r="AD55" s="12">
        <v>72.3</v>
      </c>
      <c r="AE55" s="12">
        <v>39.6</v>
      </c>
      <c r="AF55" s="12">
        <v>63.1</v>
      </c>
      <c r="AG55" s="12">
        <v>58.5</v>
      </c>
      <c r="AH55" s="12"/>
      <c r="AI55" s="10">
        <v>143291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56.6</v>
      </c>
      <c r="C56" s="12">
        <v>31</v>
      </c>
      <c r="D56" s="12">
        <v>57.7</v>
      </c>
      <c r="E56" s="12">
        <v>36.200000000000003</v>
      </c>
      <c r="F56" s="12">
        <v>28.3</v>
      </c>
      <c r="G56" s="12">
        <v>58.2</v>
      </c>
      <c r="H56" s="12">
        <v>58.8</v>
      </c>
      <c r="I56" s="12">
        <v>17.7</v>
      </c>
      <c r="J56" s="12">
        <v>63.1</v>
      </c>
      <c r="K56" s="12">
        <v>71.7</v>
      </c>
      <c r="L56" s="12">
        <v>74.599999999999994</v>
      </c>
      <c r="M56" s="12">
        <v>80.5</v>
      </c>
      <c r="N56" s="12">
        <v>79.8</v>
      </c>
      <c r="O56" s="12">
        <v>76.099999999999994</v>
      </c>
      <c r="P56" s="12">
        <v>76.8</v>
      </c>
      <c r="Q56" s="12">
        <v>70.099999999999994</v>
      </c>
      <c r="R56" s="12">
        <v>26.1</v>
      </c>
      <c r="S56" s="12">
        <v>57.4</v>
      </c>
      <c r="T56" s="12">
        <v>79.5</v>
      </c>
      <c r="U56" s="12">
        <v>44</v>
      </c>
      <c r="V56" s="12">
        <v>73.900000000000006</v>
      </c>
      <c r="W56" s="12">
        <v>75.2</v>
      </c>
      <c r="X56" s="12">
        <v>38.4</v>
      </c>
      <c r="Y56" s="12">
        <v>59.1</v>
      </c>
      <c r="Z56" s="12">
        <v>73.3</v>
      </c>
      <c r="AA56" s="12">
        <v>44.7</v>
      </c>
      <c r="AB56" s="12">
        <v>63.4</v>
      </c>
      <c r="AC56" s="12">
        <v>70.400000000000006</v>
      </c>
      <c r="AD56" s="12">
        <v>69.5</v>
      </c>
      <c r="AE56" s="12">
        <v>38.700000000000003</v>
      </c>
      <c r="AF56" s="12">
        <v>58.6</v>
      </c>
      <c r="AG56" s="12">
        <v>54.4</v>
      </c>
      <c r="AH56" s="12"/>
      <c r="AI56" s="10">
        <v>135154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0</v>
      </c>
      <c r="C57" s="12">
        <v>0</v>
      </c>
      <c r="D57" s="12">
        <v>13.1</v>
      </c>
      <c r="E57" s="12">
        <v>20</v>
      </c>
      <c r="F57" s="12">
        <v>14.7</v>
      </c>
      <c r="G57" s="12">
        <v>29.8</v>
      </c>
      <c r="H57" s="12">
        <v>31.6</v>
      </c>
      <c r="I57" s="12">
        <v>7.5</v>
      </c>
      <c r="J57" s="12">
        <v>29</v>
      </c>
      <c r="K57" s="12">
        <v>38.5</v>
      </c>
      <c r="L57" s="12">
        <v>46</v>
      </c>
      <c r="M57" s="12">
        <v>44.3</v>
      </c>
      <c r="N57" s="12">
        <v>44.6</v>
      </c>
      <c r="O57" s="12">
        <v>41</v>
      </c>
      <c r="P57" s="12">
        <v>43.3</v>
      </c>
      <c r="Q57" s="12">
        <v>40.9</v>
      </c>
      <c r="R57" s="12">
        <v>13.1</v>
      </c>
      <c r="S57" s="12">
        <v>31.8</v>
      </c>
      <c r="T57" s="12">
        <v>41.2</v>
      </c>
      <c r="U57" s="12">
        <v>21.5</v>
      </c>
      <c r="V57" s="12">
        <v>40.799999999999997</v>
      </c>
      <c r="W57" s="12">
        <v>42.9</v>
      </c>
      <c r="X57" s="12">
        <v>14</v>
      </c>
      <c r="Y57" s="12">
        <v>35.5</v>
      </c>
      <c r="Z57" s="12">
        <v>43.6</v>
      </c>
      <c r="AA57" s="12">
        <v>21.8</v>
      </c>
      <c r="AB57" s="12">
        <v>38.299999999999997</v>
      </c>
      <c r="AC57" s="12">
        <v>37.4</v>
      </c>
      <c r="AD57" s="12">
        <v>40.700000000000003</v>
      </c>
      <c r="AE57" s="12">
        <v>24.3</v>
      </c>
      <c r="AF57" s="12">
        <v>33.1</v>
      </c>
      <c r="AG57" s="12">
        <v>27.7</v>
      </c>
      <c r="AH57" s="12"/>
      <c r="AI57" s="10">
        <v>71041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659" priority="181" stopIfTrue="1" operator="greaterThan">
      <formula>300</formula>
    </cfRule>
    <cfRule type="cellIs" dxfId="658" priority="182" stopIfTrue="1" operator="between">
      <formula>150</formula>
      <formula>250</formula>
    </cfRule>
    <cfRule type="cellIs" dxfId="657" priority="183" stopIfTrue="1" operator="between">
      <formula>250</formula>
      <formula>300</formula>
    </cfRule>
  </conditionalFormatting>
  <conditionalFormatting sqref="B4">
    <cfRule type="cellIs" dxfId="656" priority="175" stopIfTrue="1" operator="greaterThan">
      <formula>300</formula>
    </cfRule>
    <cfRule type="cellIs" dxfId="655" priority="176" stopIfTrue="1" operator="between">
      <formula>150</formula>
      <formula>250</formula>
    </cfRule>
    <cfRule type="cellIs" dxfId="654" priority="177" stopIfTrue="1" operator="between">
      <formula>250</formula>
      <formula>300</formula>
    </cfRule>
  </conditionalFormatting>
  <conditionalFormatting sqref="D4">
    <cfRule type="cellIs" dxfId="653" priority="88" stopIfTrue="1" operator="greaterThan">
      <formula>300</formula>
    </cfRule>
    <cfRule type="cellIs" dxfId="652" priority="89" stopIfTrue="1" operator="between">
      <formula>150</formula>
      <formula>250</formula>
    </cfRule>
    <cfRule type="cellIs" dxfId="651" priority="90" stopIfTrue="1" operator="between">
      <formula>250</formula>
      <formula>300</formula>
    </cfRule>
  </conditionalFormatting>
  <conditionalFormatting sqref="E4">
    <cfRule type="cellIs" dxfId="650" priority="85" stopIfTrue="1" operator="greaterThan">
      <formula>300</formula>
    </cfRule>
    <cfRule type="cellIs" dxfId="649" priority="86" stopIfTrue="1" operator="between">
      <formula>150</formula>
      <formula>250</formula>
    </cfRule>
    <cfRule type="cellIs" dxfId="648" priority="87" stopIfTrue="1" operator="between">
      <formula>250</formula>
      <formula>300</formula>
    </cfRule>
  </conditionalFormatting>
  <conditionalFormatting sqref="F4">
    <cfRule type="cellIs" dxfId="647" priority="82" stopIfTrue="1" operator="greaterThan">
      <formula>300</formula>
    </cfRule>
    <cfRule type="cellIs" dxfId="646" priority="83" stopIfTrue="1" operator="between">
      <formula>150</formula>
      <formula>250</formula>
    </cfRule>
    <cfRule type="cellIs" dxfId="645" priority="84" stopIfTrue="1" operator="between">
      <formula>250</formula>
      <formula>300</formula>
    </cfRule>
  </conditionalFormatting>
  <conditionalFormatting sqref="G4">
    <cfRule type="cellIs" dxfId="644" priority="79" stopIfTrue="1" operator="greaterThan">
      <formula>300</formula>
    </cfRule>
    <cfRule type="cellIs" dxfId="643" priority="80" stopIfTrue="1" operator="between">
      <formula>150</formula>
      <formula>250</formula>
    </cfRule>
    <cfRule type="cellIs" dxfId="642" priority="81" stopIfTrue="1" operator="between">
      <formula>250</formula>
      <formula>300</formula>
    </cfRule>
  </conditionalFormatting>
  <conditionalFormatting sqref="H4">
    <cfRule type="cellIs" dxfId="641" priority="76" stopIfTrue="1" operator="greaterThan">
      <formula>300</formula>
    </cfRule>
    <cfRule type="cellIs" dxfId="640" priority="77" stopIfTrue="1" operator="between">
      <formula>150</formula>
      <formula>250</formula>
    </cfRule>
    <cfRule type="cellIs" dxfId="639" priority="78" stopIfTrue="1" operator="between">
      <formula>250</formula>
      <formula>300</formula>
    </cfRule>
  </conditionalFormatting>
  <conditionalFormatting sqref="I4">
    <cfRule type="cellIs" dxfId="638" priority="73" stopIfTrue="1" operator="greaterThan">
      <formula>300</formula>
    </cfRule>
    <cfRule type="cellIs" dxfId="637" priority="74" stopIfTrue="1" operator="between">
      <formula>150</formula>
      <formula>250</formula>
    </cfRule>
    <cfRule type="cellIs" dxfId="636" priority="75" stopIfTrue="1" operator="between">
      <formula>250</formula>
      <formula>300</formula>
    </cfRule>
  </conditionalFormatting>
  <conditionalFormatting sqref="J4">
    <cfRule type="cellIs" dxfId="635" priority="70" stopIfTrue="1" operator="greaterThan">
      <formula>300</formula>
    </cfRule>
    <cfRule type="cellIs" dxfId="634" priority="71" stopIfTrue="1" operator="between">
      <formula>150</formula>
      <formula>250</formula>
    </cfRule>
    <cfRule type="cellIs" dxfId="633" priority="72" stopIfTrue="1" operator="between">
      <formula>250</formula>
      <formula>300</formula>
    </cfRule>
  </conditionalFormatting>
  <conditionalFormatting sqref="K4">
    <cfRule type="cellIs" dxfId="632" priority="67" stopIfTrue="1" operator="greaterThan">
      <formula>300</formula>
    </cfRule>
    <cfRule type="cellIs" dxfId="631" priority="68" stopIfTrue="1" operator="between">
      <formula>150</formula>
      <formula>250</formula>
    </cfRule>
    <cfRule type="cellIs" dxfId="630" priority="69" stopIfTrue="1" operator="between">
      <formula>250</formula>
      <formula>300</formula>
    </cfRule>
  </conditionalFormatting>
  <conditionalFormatting sqref="L4">
    <cfRule type="cellIs" dxfId="629" priority="64" stopIfTrue="1" operator="greaterThan">
      <formula>300</formula>
    </cfRule>
    <cfRule type="cellIs" dxfId="628" priority="65" stopIfTrue="1" operator="between">
      <formula>150</formula>
      <formula>250</formula>
    </cfRule>
    <cfRule type="cellIs" dxfId="627" priority="66" stopIfTrue="1" operator="between">
      <formula>250</formula>
      <formula>300</formula>
    </cfRule>
  </conditionalFormatting>
  <conditionalFormatting sqref="M4">
    <cfRule type="cellIs" dxfId="626" priority="61" stopIfTrue="1" operator="greaterThan">
      <formula>300</formula>
    </cfRule>
    <cfRule type="cellIs" dxfId="625" priority="62" stopIfTrue="1" operator="between">
      <formula>150</formula>
      <formula>250</formula>
    </cfRule>
    <cfRule type="cellIs" dxfId="624" priority="63" stopIfTrue="1" operator="between">
      <formula>250</formula>
      <formula>300</formula>
    </cfRule>
  </conditionalFormatting>
  <conditionalFormatting sqref="N4">
    <cfRule type="cellIs" dxfId="623" priority="58" stopIfTrue="1" operator="greaterThan">
      <formula>300</formula>
    </cfRule>
    <cfRule type="cellIs" dxfId="622" priority="59" stopIfTrue="1" operator="between">
      <formula>150</formula>
      <formula>250</formula>
    </cfRule>
    <cfRule type="cellIs" dxfId="621" priority="60" stopIfTrue="1" operator="between">
      <formula>250</formula>
      <formula>300</formula>
    </cfRule>
  </conditionalFormatting>
  <conditionalFormatting sqref="O4">
    <cfRule type="cellIs" dxfId="620" priority="55" stopIfTrue="1" operator="greaterThan">
      <formula>300</formula>
    </cfRule>
    <cfRule type="cellIs" dxfId="619" priority="56" stopIfTrue="1" operator="between">
      <formula>150</formula>
      <formula>250</formula>
    </cfRule>
    <cfRule type="cellIs" dxfId="618" priority="57" stopIfTrue="1" operator="between">
      <formula>250</formula>
      <formula>300</formula>
    </cfRule>
  </conditionalFormatting>
  <conditionalFormatting sqref="P4">
    <cfRule type="cellIs" dxfId="617" priority="52" stopIfTrue="1" operator="greaterThan">
      <formula>300</formula>
    </cfRule>
    <cfRule type="cellIs" dxfId="616" priority="53" stopIfTrue="1" operator="between">
      <formula>150</formula>
      <formula>250</formula>
    </cfRule>
    <cfRule type="cellIs" dxfId="615" priority="54" stopIfTrue="1" operator="between">
      <formula>250</formula>
      <formula>300</formula>
    </cfRule>
  </conditionalFormatting>
  <conditionalFormatting sqref="Q4">
    <cfRule type="cellIs" dxfId="614" priority="49" stopIfTrue="1" operator="greaterThan">
      <formula>300</formula>
    </cfRule>
    <cfRule type="cellIs" dxfId="613" priority="50" stopIfTrue="1" operator="between">
      <formula>150</formula>
      <formula>250</formula>
    </cfRule>
    <cfRule type="cellIs" dxfId="612" priority="51" stopIfTrue="1" operator="between">
      <formula>250</formula>
      <formula>300</formula>
    </cfRule>
  </conditionalFormatting>
  <conditionalFormatting sqref="R4">
    <cfRule type="cellIs" dxfId="611" priority="46" stopIfTrue="1" operator="greaterThan">
      <formula>300</formula>
    </cfRule>
    <cfRule type="cellIs" dxfId="610" priority="47" stopIfTrue="1" operator="between">
      <formula>150</formula>
      <formula>250</formula>
    </cfRule>
    <cfRule type="cellIs" dxfId="609" priority="48" stopIfTrue="1" operator="between">
      <formula>250</formula>
      <formula>300</formula>
    </cfRule>
  </conditionalFormatting>
  <conditionalFormatting sqref="S4">
    <cfRule type="cellIs" dxfId="608" priority="43" stopIfTrue="1" operator="greaterThan">
      <formula>300</formula>
    </cfRule>
    <cfRule type="cellIs" dxfId="607" priority="44" stopIfTrue="1" operator="between">
      <formula>150</formula>
      <formula>250</formula>
    </cfRule>
    <cfRule type="cellIs" dxfId="606" priority="45" stopIfTrue="1" operator="between">
      <formula>250</formula>
      <formula>300</formula>
    </cfRule>
  </conditionalFormatting>
  <conditionalFormatting sqref="T4">
    <cfRule type="cellIs" dxfId="605" priority="40" stopIfTrue="1" operator="greaterThan">
      <formula>300</formula>
    </cfRule>
    <cfRule type="cellIs" dxfId="604" priority="41" stopIfTrue="1" operator="between">
      <formula>150</formula>
      <formula>250</formula>
    </cfRule>
    <cfRule type="cellIs" dxfId="603" priority="42" stopIfTrue="1" operator="between">
      <formula>250</formula>
      <formula>300</formula>
    </cfRule>
  </conditionalFormatting>
  <conditionalFormatting sqref="U4">
    <cfRule type="cellIs" dxfId="602" priority="37" stopIfTrue="1" operator="greaterThan">
      <formula>300</formula>
    </cfRule>
    <cfRule type="cellIs" dxfId="601" priority="38" stopIfTrue="1" operator="between">
      <formula>150</formula>
      <formula>250</formula>
    </cfRule>
    <cfRule type="cellIs" dxfId="600" priority="39" stopIfTrue="1" operator="between">
      <formula>250</formula>
      <formula>300</formula>
    </cfRule>
  </conditionalFormatting>
  <conditionalFormatting sqref="V4">
    <cfRule type="cellIs" dxfId="599" priority="34" stopIfTrue="1" operator="greaterThan">
      <formula>300</formula>
    </cfRule>
    <cfRule type="cellIs" dxfId="598" priority="35" stopIfTrue="1" operator="between">
      <formula>150</formula>
      <formula>250</formula>
    </cfRule>
    <cfRule type="cellIs" dxfId="597" priority="36" stopIfTrue="1" operator="between">
      <formula>250</formula>
      <formula>300</formula>
    </cfRule>
  </conditionalFormatting>
  <conditionalFormatting sqref="W4">
    <cfRule type="cellIs" dxfId="596" priority="31" stopIfTrue="1" operator="greaterThan">
      <formula>300</formula>
    </cfRule>
    <cfRule type="cellIs" dxfId="595" priority="32" stopIfTrue="1" operator="between">
      <formula>150</formula>
      <formula>250</formula>
    </cfRule>
    <cfRule type="cellIs" dxfId="594" priority="33" stopIfTrue="1" operator="between">
      <formula>250</formula>
      <formula>300</formula>
    </cfRule>
  </conditionalFormatting>
  <conditionalFormatting sqref="X4">
    <cfRule type="cellIs" dxfId="593" priority="28" stopIfTrue="1" operator="greaterThan">
      <formula>300</formula>
    </cfRule>
    <cfRule type="cellIs" dxfId="592" priority="29" stopIfTrue="1" operator="between">
      <formula>150</formula>
      <formula>250</formula>
    </cfRule>
    <cfRule type="cellIs" dxfId="591" priority="30" stopIfTrue="1" operator="between">
      <formula>250</formula>
      <formula>300</formula>
    </cfRule>
  </conditionalFormatting>
  <conditionalFormatting sqref="Y4">
    <cfRule type="cellIs" dxfId="590" priority="25" stopIfTrue="1" operator="greaterThan">
      <formula>300</formula>
    </cfRule>
    <cfRule type="cellIs" dxfId="589" priority="26" stopIfTrue="1" operator="between">
      <formula>150</formula>
      <formula>250</formula>
    </cfRule>
    <cfRule type="cellIs" dxfId="588" priority="27" stopIfTrue="1" operator="between">
      <formula>250</formula>
      <formula>300</formula>
    </cfRule>
  </conditionalFormatting>
  <conditionalFormatting sqref="Z4">
    <cfRule type="cellIs" dxfId="587" priority="22" stopIfTrue="1" operator="greaterThan">
      <formula>300</formula>
    </cfRule>
    <cfRule type="cellIs" dxfId="586" priority="23" stopIfTrue="1" operator="between">
      <formula>150</formula>
      <formula>250</formula>
    </cfRule>
    <cfRule type="cellIs" dxfId="585" priority="24" stopIfTrue="1" operator="between">
      <formula>250</formula>
      <formula>300</formula>
    </cfRule>
  </conditionalFormatting>
  <conditionalFormatting sqref="AA4">
    <cfRule type="cellIs" dxfId="584" priority="19" stopIfTrue="1" operator="greaterThan">
      <formula>300</formula>
    </cfRule>
    <cfRule type="cellIs" dxfId="583" priority="20" stopIfTrue="1" operator="between">
      <formula>150</formula>
      <formula>250</formula>
    </cfRule>
    <cfRule type="cellIs" dxfId="582" priority="21" stopIfTrue="1" operator="between">
      <formula>250</formula>
      <formula>300</formula>
    </cfRule>
  </conditionalFormatting>
  <conditionalFormatting sqref="AB4">
    <cfRule type="cellIs" dxfId="581" priority="16" stopIfTrue="1" operator="greaterThan">
      <formula>300</formula>
    </cfRule>
    <cfRule type="cellIs" dxfId="580" priority="17" stopIfTrue="1" operator="between">
      <formula>150</formula>
      <formula>250</formula>
    </cfRule>
    <cfRule type="cellIs" dxfId="579" priority="18" stopIfTrue="1" operator="between">
      <formula>250</formula>
      <formula>300</formula>
    </cfRule>
  </conditionalFormatting>
  <conditionalFormatting sqref="AC4">
    <cfRule type="cellIs" dxfId="578" priority="13" stopIfTrue="1" operator="greaterThan">
      <formula>300</formula>
    </cfRule>
    <cfRule type="cellIs" dxfId="577" priority="14" stopIfTrue="1" operator="between">
      <formula>150</formula>
      <formula>250</formula>
    </cfRule>
    <cfRule type="cellIs" dxfId="576" priority="15" stopIfTrue="1" operator="between">
      <formula>250</formula>
      <formula>300</formula>
    </cfRule>
  </conditionalFormatting>
  <conditionalFormatting sqref="AD4">
    <cfRule type="cellIs" dxfId="575" priority="10" stopIfTrue="1" operator="greaterThan">
      <formula>300</formula>
    </cfRule>
    <cfRule type="cellIs" dxfId="574" priority="11" stopIfTrue="1" operator="between">
      <formula>150</formula>
      <formula>250</formula>
    </cfRule>
    <cfRule type="cellIs" dxfId="573" priority="12" stopIfTrue="1" operator="between">
      <formula>250</formula>
      <formula>300</formula>
    </cfRule>
  </conditionalFormatting>
  <conditionalFormatting sqref="AE4">
    <cfRule type="cellIs" dxfId="572" priority="7" stopIfTrue="1" operator="greaterThan">
      <formula>300</formula>
    </cfRule>
    <cfRule type="cellIs" dxfId="571" priority="8" stopIfTrue="1" operator="between">
      <formula>150</formula>
      <formula>250</formula>
    </cfRule>
    <cfRule type="cellIs" dxfId="570" priority="9" stopIfTrue="1" operator="between">
      <formula>250</formula>
      <formula>300</formula>
    </cfRule>
  </conditionalFormatting>
  <conditionalFormatting sqref="AF4">
    <cfRule type="cellIs" dxfId="569" priority="4" stopIfTrue="1" operator="greaterThan">
      <formula>300</formula>
    </cfRule>
    <cfRule type="cellIs" dxfId="568" priority="5" stopIfTrue="1" operator="between">
      <formula>150</formula>
      <formula>250</formula>
    </cfRule>
    <cfRule type="cellIs" dxfId="567" priority="6" stopIfTrue="1" operator="between">
      <formula>250</formula>
      <formula>300</formula>
    </cfRule>
  </conditionalFormatting>
  <conditionalFormatting sqref="AG4">
    <cfRule type="cellIs" dxfId="566" priority="1" stopIfTrue="1" operator="greaterThan">
      <formula>300</formula>
    </cfRule>
    <cfRule type="cellIs" dxfId="565" priority="2" stopIfTrue="1" operator="between">
      <formula>150</formula>
      <formula>250</formula>
    </cfRule>
    <cfRule type="cellIs" dxfId="564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51</v>
      </c>
      <c r="C3" s="12">
        <v>39.5</v>
      </c>
      <c r="D3" s="12">
        <v>38.799999999999997</v>
      </c>
      <c r="E3" s="12">
        <v>42.3</v>
      </c>
      <c r="F3" s="12">
        <v>43.6</v>
      </c>
      <c r="G3" s="12">
        <v>38.1</v>
      </c>
      <c r="H3" s="12">
        <v>37.799999999999997</v>
      </c>
      <c r="I3" s="12">
        <v>39.9</v>
      </c>
      <c r="J3" s="12">
        <v>37.700000000000003</v>
      </c>
      <c r="K3" s="12">
        <v>47.9</v>
      </c>
      <c r="L3" s="12">
        <v>24.5</v>
      </c>
      <c r="M3" s="12">
        <v>47.3</v>
      </c>
      <c r="N3" s="12">
        <v>42.3</v>
      </c>
      <c r="O3" s="12">
        <v>36.5</v>
      </c>
      <c r="P3" s="12">
        <v>41.7</v>
      </c>
      <c r="Q3" s="12">
        <v>48.4</v>
      </c>
      <c r="R3" s="12">
        <v>51</v>
      </c>
      <c r="S3" s="12">
        <v>41.3</v>
      </c>
      <c r="T3" s="12">
        <v>37</v>
      </c>
      <c r="U3" s="12">
        <v>12.9</v>
      </c>
      <c r="V3" s="12">
        <v>15.1</v>
      </c>
      <c r="W3" s="12">
        <v>49.4</v>
      </c>
      <c r="X3" s="12">
        <v>43.1</v>
      </c>
      <c r="Y3" s="12">
        <v>37.700000000000003</v>
      </c>
      <c r="Z3" s="12">
        <v>35.299999999999997</v>
      </c>
      <c r="AA3" s="12">
        <v>41</v>
      </c>
      <c r="AB3" s="12">
        <v>29.3</v>
      </c>
      <c r="AC3" s="12">
        <v>41.1</v>
      </c>
      <c r="AD3" s="12">
        <v>30.3</v>
      </c>
      <c r="AE3" s="12">
        <v>47.1</v>
      </c>
      <c r="AF3" s="12">
        <v>38.299999999999997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201.2</v>
      </c>
      <c r="C4" s="28">
        <f t="shared" ref="C4:D4" si="1">SUM(C54:C57)</f>
        <v>273.2</v>
      </c>
      <c r="D4" s="28">
        <f t="shared" si="1"/>
        <v>268.2</v>
      </c>
      <c r="E4" s="28">
        <f t="shared" ref="E4:F4" si="2">SUM(E54:E57)</f>
        <v>269.3</v>
      </c>
      <c r="F4" s="28">
        <f t="shared" si="2"/>
        <v>261.10000000000002</v>
      </c>
      <c r="G4" s="28">
        <f t="shared" ref="G4:H4" si="3">SUM(G54:G57)</f>
        <v>256.89999999999998</v>
      </c>
      <c r="H4" s="28">
        <f t="shared" si="3"/>
        <v>262.89999999999998</v>
      </c>
      <c r="I4" s="28">
        <f t="shared" ref="I4:J4" si="4">SUM(I54:I57)</f>
        <v>233.60000000000002</v>
      </c>
      <c r="J4" s="28">
        <f t="shared" si="4"/>
        <v>247.89999999999998</v>
      </c>
      <c r="K4" s="28">
        <f t="shared" ref="K4:L4" si="5">SUM(K54:K57)</f>
        <v>163.9</v>
      </c>
      <c r="L4" s="28">
        <f t="shared" si="5"/>
        <v>94.100000000000009</v>
      </c>
      <c r="M4" s="28">
        <f t="shared" ref="M4:N4" si="6">SUM(M54:M57)</f>
        <v>163.39999999999998</v>
      </c>
      <c r="N4" s="28">
        <f t="shared" si="6"/>
        <v>240.6</v>
      </c>
      <c r="O4" s="28">
        <f t="shared" ref="O4:P4" si="7">SUM(O54:O57)</f>
        <v>230.3</v>
      </c>
      <c r="P4" s="28">
        <f t="shared" si="7"/>
        <v>160.59999999999997</v>
      </c>
      <c r="Q4" s="28">
        <f t="shared" ref="Q4:R4" si="8">SUM(Q54:Q57)</f>
        <v>102.2</v>
      </c>
      <c r="R4" s="28">
        <f t="shared" si="8"/>
        <v>123.9</v>
      </c>
      <c r="S4" s="28">
        <f t="shared" ref="S4:T4" si="9">SUM(S54:S57)</f>
        <v>228.09999999999997</v>
      </c>
      <c r="T4" s="28">
        <f t="shared" si="9"/>
        <v>240.1</v>
      </c>
      <c r="U4" s="28">
        <f t="shared" ref="U4:V4" si="10">SUM(U54:U57)</f>
        <v>45.100000000000009</v>
      </c>
      <c r="V4" s="28">
        <f t="shared" si="10"/>
        <v>87.8</v>
      </c>
      <c r="W4" s="28">
        <f t="shared" ref="W4:Y4" si="11">SUM(W54:W57)</f>
        <v>188.8</v>
      </c>
      <c r="X4" s="28">
        <f t="shared" si="11"/>
        <v>228.6</v>
      </c>
      <c r="Y4" s="28">
        <f t="shared" si="11"/>
        <v>228.8</v>
      </c>
      <c r="Z4" s="28">
        <f t="shared" ref="Z4:AA4" si="12">SUM(Z54:Z57)</f>
        <v>226.9</v>
      </c>
      <c r="AA4" s="28">
        <f t="shared" si="12"/>
        <v>168.1</v>
      </c>
      <c r="AB4" s="28">
        <f t="shared" ref="AB4:AC4" si="13">SUM(AB54:AB57)</f>
        <v>105.5</v>
      </c>
      <c r="AC4" s="28">
        <f t="shared" si="13"/>
        <v>160.39999999999998</v>
      </c>
      <c r="AD4" s="28">
        <f t="shared" ref="AD4:AE4" si="14">SUM(AD54:AD57)</f>
        <v>150.30000000000001</v>
      </c>
      <c r="AE4" s="28">
        <f t="shared" si="14"/>
        <v>186.9</v>
      </c>
      <c r="AF4" s="28">
        <f t="shared" ref="AF4" si="15">SUM(AF54:AF57)</f>
        <v>214.49999999999997</v>
      </c>
      <c r="AG4" s="28"/>
      <c r="AI4" s="9">
        <f>SUM(C4:AG4)</f>
        <v>5812</v>
      </c>
      <c r="AJ4" s="14">
        <f>AVERAGE(C4:AG4)</f>
        <v>193.73333333333332</v>
      </c>
      <c r="AK4" s="15"/>
    </row>
    <row r="5" spans="1:40" x14ac:dyDescent="0.25">
      <c r="A5" s="11" t="s">
        <v>29</v>
      </c>
      <c r="B5" s="10">
        <f t="shared" ref="B5" si="16">$A53+B6</f>
        <v>495053</v>
      </c>
      <c r="C5" s="10">
        <f t="shared" ref="C5:D5" si="17">$A53+C6</f>
        <v>495326</v>
      </c>
      <c r="D5" s="10">
        <f t="shared" si="17"/>
        <v>495595</v>
      </c>
      <c r="E5" s="10">
        <f t="shared" ref="E5:F5" si="18">$A53+E6</f>
        <v>495865</v>
      </c>
      <c r="F5" s="10">
        <f t="shared" si="18"/>
        <v>496126</v>
      </c>
      <c r="G5" s="10">
        <f t="shared" ref="G5:H5" si="19">$A53+G6</f>
        <v>496383</v>
      </c>
      <c r="H5" s="10">
        <f t="shared" si="19"/>
        <v>496647</v>
      </c>
      <c r="I5" s="10">
        <f t="shared" ref="I5:J5" si="20">$A53+I6</f>
        <v>496880</v>
      </c>
      <c r="J5" s="10">
        <f t="shared" si="20"/>
        <v>497129</v>
      </c>
      <c r="K5" s="10">
        <f t="shared" ref="K5:L5" si="21">$A53+K6</f>
        <v>497292</v>
      </c>
      <c r="L5" s="10">
        <f t="shared" si="21"/>
        <v>497386</v>
      </c>
      <c r="M5" s="10">
        <f t="shared" ref="M5:N5" si="22">$A53+M6</f>
        <v>497550</v>
      </c>
      <c r="N5" s="10">
        <f t="shared" si="22"/>
        <v>497792</v>
      </c>
      <c r="O5" s="10">
        <f t="shared" ref="O5:P5" si="23">$A53+O6</f>
        <v>498022</v>
      </c>
      <c r="P5" s="10">
        <f t="shared" si="23"/>
        <v>498183</v>
      </c>
      <c r="Q5" s="10">
        <f t="shared" ref="Q5:R5" si="24">$A53+Q6</f>
        <v>498285</v>
      </c>
      <c r="R5" s="10">
        <f t="shared" si="24"/>
        <v>498410</v>
      </c>
      <c r="S5" s="10">
        <f t="shared" ref="S5:T5" si="25">$A53+S6</f>
        <v>498638</v>
      </c>
      <c r="T5" s="10">
        <f t="shared" si="25"/>
        <v>498878</v>
      </c>
      <c r="U5" s="10">
        <f t="shared" ref="U5:V5" si="26">$A53+U6</f>
        <v>498925</v>
      </c>
      <c r="V5" s="10">
        <f t="shared" si="26"/>
        <v>499012</v>
      </c>
      <c r="W5" s="10">
        <f t="shared" ref="W5:Y5" si="27">$A53+W6</f>
        <v>499201</v>
      </c>
      <c r="X5" s="10">
        <f t="shared" si="27"/>
        <v>499430</v>
      </c>
      <c r="Y5" s="10">
        <f t="shared" si="27"/>
        <v>499659</v>
      </c>
      <c r="Z5" s="10">
        <f t="shared" ref="Z5:AA5" si="28">$A53+Z6</f>
        <v>499886</v>
      </c>
      <c r="AA5" s="10">
        <f t="shared" si="28"/>
        <v>500054</v>
      </c>
      <c r="AB5" s="10">
        <f t="shared" ref="AB5:AC5" si="29">$A53+AB6</f>
        <v>500271</v>
      </c>
      <c r="AC5" s="10">
        <f t="shared" si="29"/>
        <v>500321</v>
      </c>
      <c r="AD5" s="10">
        <f t="shared" ref="AD5:AE5" si="30">$A53+AD6</f>
        <v>500471</v>
      </c>
      <c r="AE5" s="10">
        <f t="shared" si="30"/>
        <v>500659</v>
      </c>
      <c r="AF5" s="10">
        <f t="shared" ref="AF5" si="31">$A53+AF6</f>
        <v>500873</v>
      </c>
      <c r="AG5" s="10"/>
      <c r="AI5" s="10">
        <f>MAX(C5:AG5)-B5</f>
        <v>5820</v>
      </c>
    </row>
    <row r="6" spans="1:40" s="19" customFormat="1" x14ac:dyDescent="0.25">
      <c r="B6" s="24">
        <v>453378</v>
      </c>
      <c r="C6" s="24">
        <v>453651</v>
      </c>
      <c r="D6" s="24">
        <v>453920</v>
      </c>
      <c r="E6" s="24">
        <v>454190</v>
      </c>
      <c r="F6" s="24">
        <v>454451</v>
      </c>
      <c r="G6" s="24">
        <v>454708</v>
      </c>
      <c r="H6" s="24">
        <v>454972</v>
      </c>
      <c r="I6" s="24">
        <v>455205</v>
      </c>
      <c r="J6" s="24">
        <v>455454</v>
      </c>
      <c r="K6" s="24">
        <v>455617</v>
      </c>
      <c r="L6" s="24">
        <v>455711</v>
      </c>
      <c r="M6" s="24">
        <v>455875</v>
      </c>
      <c r="N6" s="24">
        <v>456117</v>
      </c>
      <c r="O6" s="24">
        <v>456347</v>
      </c>
      <c r="P6" s="24">
        <v>456508</v>
      </c>
      <c r="Q6" s="24">
        <v>456610</v>
      </c>
      <c r="R6" s="24">
        <v>456735</v>
      </c>
      <c r="S6" s="24">
        <v>456963</v>
      </c>
      <c r="T6" s="24">
        <v>457203</v>
      </c>
      <c r="U6" s="24">
        <v>457250</v>
      </c>
      <c r="V6" s="24">
        <v>457337</v>
      </c>
      <c r="W6" s="24">
        <v>457526</v>
      </c>
      <c r="X6" s="24">
        <v>457755</v>
      </c>
      <c r="Y6" s="24">
        <v>457984</v>
      </c>
      <c r="Z6" s="24">
        <v>458211</v>
      </c>
      <c r="AA6" s="24">
        <v>458379</v>
      </c>
      <c r="AB6" s="30">
        <v>458596</v>
      </c>
      <c r="AC6" s="30">
        <v>458646</v>
      </c>
      <c r="AD6" s="24">
        <v>458796</v>
      </c>
      <c r="AE6" s="24">
        <v>458984</v>
      </c>
      <c r="AF6" s="24">
        <v>459198</v>
      </c>
      <c r="AG6" s="24"/>
      <c r="AI6" s="10"/>
      <c r="AJ6" s="20"/>
    </row>
    <row r="7" spans="1:40" x14ac:dyDescent="0.25">
      <c r="A7" s="11" t="s">
        <v>27</v>
      </c>
      <c r="B7" s="10">
        <v>424012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428957</v>
      </c>
      <c r="AI7" s="10">
        <f>MAX(C7:AG7)-B7</f>
        <v>4945</v>
      </c>
      <c r="AJ7" s="16"/>
    </row>
    <row r="8" spans="1:40" x14ac:dyDescent="0.25">
      <c r="A8" s="18" t="s">
        <v>37</v>
      </c>
      <c r="B8" s="10">
        <v>71041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G8" s="10">
        <f>AI57</f>
        <v>71915</v>
      </c>
      <c r="AI8" s="10">
        <f>MAX(C8:AG8)-B8</f>
        <v>874</v>
      </c>
    </row>
    <row r="9" spans="1:40" x14ac:dyDescent="0.25">
      <c r="AI9" s="10">
        <f>SUM(AI7:AI8)</f>
        <v>5819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60.6</v>
      </c>
      <c r="C54" s="12">
        <v>80.099999999999994</v>
      </c>
      <c r="D54" s="12">
        <v>77.3</v>
      </c>
      <c r="E54" s="12">
        <v>79</v>
      </c>
      <c r="F54" s="12">
        <v>75.8</v>
      </c>
      <c r="G54" s="12">
        <v>74.2</v>
      </c>
      <c r="H54" s="12">
        <v>77</v>
      </c>
      <c r="I54" s="12">
        <v>68.3</v>
      </c>
      <c r="J54" s="12">
        <v>74.3</v>
      </c>
      <c r="K54" s="12">
        <v>46.4</v>
      </c>
      <c r="L54" s="12">
        <v>27.1</v>
      </c>
      <c r="M54" s="12">
        <v>45.2</v>
      </c>
      <c r="N54" s="12">
        <v>70.599999999999994</v>
      </c>
      <c r="O54" s="12">
        <v>66.3</v>
      </c>
      <c r="P54" s="12">
        <v>47.5</v>
      </c>
      <c r="Q54" s="12">
        <v>30.1</v>
      </c>
      <c r="R54" s="12">
        <v>35.799999999999997</v>
      </c>
      <c r="S54" s="12">
        <v>71.099999999999994</v>
      </c>
      <c r="T54" s="12">
        <v>70.5</v>
      </c>
      <c r="U54" s="12">
        <v>12.9</v>
      </c>
      <c r="V54" s="12">
        <v>25.3</v>
      </c>
      <c r="W54" s="12">
        <v>56</v>
      </c>
      <c r="X54" s="12">
        <v>68</v>
      </c>
      <c r="Y54" s="12">
        <v>68.7</v>
      </c>
      <c r="Z54" s="12">
        <v>66.900000000000006</v>
      </c>
      <c r="AA54" s="12">
        <v>47.7</v>
      </c>
      <c r="AB54" s="12">
        <v>32.6</v>
      </c>
      <c r="AC54" s="12">
        <v>46.5</v>
      </c>
      <c r="AD54" s="12">
        <v>43.9</v>
      </c>
      <c r="AE54" s="12">
        <v>55.1</v>
      </c>
      <c r="AF54" s="12">
        <v>64.099999999999994</v>
      </c>
      <c r="AG54" s="12"/>
      <c r="AH54" s="12"/>
      <c r="AI54" s="10">
        <v>105598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58.5</v>
      </c>
      <c r="C55" s="12">
        <v>78.8</v>
      </c>
      <c r="D55" s="12">
        <v>76.900000000000006</v>
      </c>
      <c r="E55" s="12">
        <v>77.8</v>
      </c>
      <c r="F55" s="12">
        <v>74.5</v>
      </c>
      <c r="G55" s="12">
        <v>73.3</v>
      </c>
      <c r="H55" s="12">
        <v>75.5</v>
      </c>
      <c r="I55" s="12">
        <v>67.5</v>
      </c>
      <c r="J55" s="12">
        <v>72.7</v>
      </c>
      <c r="K55" s="12">
        <v>46.4</v>
      </c>
      <c r="L55" s="12">
        <v>26.8</v>
      </c>
      <c r="M55" s="12">
        <v>44.9</v>
      </c>
      <c r="N55" s="12">
        <v>68.8</v>
      </c>
      <c r="O55" s="12">
        <v>65.7</v>
      </c>
      <c r="P55" s="12">
        <v>47.1</v>
      </c>
      <c r="Q55" s="12">
        <v>29.4</v>
      </c>
      <c r="R55" s="12">
        <v>35.299999999999997</v>
      </c>
      <c r="S55" s="12">
        <v>68.8</v>
      </c>
      <c r="T55" s="12">
        <v>69.599999999999994</v>
      </c>
      <c r="U55" s="12">
        <v>12.7</v>
      </c>
      <c r="V55" s="12">
        <v>24.9</v>
      </c>
      <c r="W55" s="12">
        <v>55.4</v>
      </c>
      <c r="X55" s="12">
        <v>66.2</v>
      </c>
      <c r="Y55" s="12">
        <v>66.900000000000006</v>
      </c>
      <c r="Z55" s="12">
        <v>65.5</v>
      </c>
      <c r="AA55" s="12">
        <v>47.6</v>
      </c>
      <c r="AB55" s="12">
        <v>30.9</v>
      </c>
      <c r="AC55" s="12">
        <v>46</v>
      </c>
      <c r="AD55" s="12">
        <v>43.6</v>
      </c>
      <c r="AE55" s="12">
        <v>54</v>
      </c>
      <c r="AF55" s="12">
        <v>62.8</v>
      </c>
      <c r="AG55" s="12"/>
      <c r="AH55" s="12"/>
      <c r="AI55" s="10">
        <v>144968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54.4</v>
      </c>
      <c r="C56" s="12">
        <v>72.900000000000006</v>
      </c>
      <c r="D56" s="12">
        <v>71.7</v>
      </c>
      <c r="E56" s="12">
        <v>72.099999999999994</v>
      </c>
      <c r="F56" s="12">
        <v>69.400000000000006</v>
      </c>
      <c r="G56" s="12">
        <v>68.599999999999994</v>
      </c>
      <c r="H56" s="12">
        <v>69.599999999999994</v>
      </c>
      <c r="I56" s="12">
        <v>62.5</v>
      </c>
      <c r="J56" s="12">
        <v>67.099999999999994</v>
      </c>
      <c r="K56" s="12">
        <v>45.7</v>
      </c>
      <c r="L56" s="12">
        <v>26</v>
      </c>
      <c r="M56" s="12">
        <v>43.8</v>
      </c>
      <c r="N56" s="12">
        <v>63.8</v>
      </c>
      <c r="O56" s="12">
        <v>61.4</v>
      </c>
      <c r="P56" s="12">
        <v>45.8</v>
      </c>
      <c r="Q56" s="12">
        <v>28</v>
      </c>
      <c r="R56" s="12">
        <v>34.4</v>
      </c>
      <c r="S56" s="12">
        <v>62.5</v>
      </c>
      <c r="T56" s="12">
        <v>64</v>
      </c>
      <c r="U56" s="12">
        <v>12.3</v>
      </c>
      <c r="V56" s="12">
        <v>24.3</v>
      </c>
      <c r="W56" s="12">
        <v>50.5</v>
      </c>
      <c r="X56" s="12">
        <v>60.8</v>
      </c>
      <c r="Y56" s="12">
        <v>61</v>
      </c>
      <c r="Z56" s="12">
        <v>59.5</v>
      </c>
      <c r="AA56" s="12">
        <v>46.1</v>
      </c>
      <c r="AB56" s="12">
        <v>27.9</v>
      </c>
      <c r="AC56" s="12">
        <v>42.7</v>
      </c>
      <c r="AD56" s="12">
        <v>41.3</v>
      </c>
      <c r="AE56" s="12">
        <v>49.7</v>
      </c>
      <c r="AF56" s="12">
        <v>56</v>
      </c>
      <c r="AG56" s="12"/>
      <c r="AH56" s="12"/>
      <c r="AI56" s="10">
        <v>136716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27.7</v>
      </c>
      <c r="C57" s="12">
        <v>41.4</v>
      </c>
      <c r="D57" s="12">
        <v>42.3</v>
      </c>
      <c r="E57" s="12">
        <v>40.4</v>
      </c>
      <c r="F57" s="12">
        <v>41.4</v>
      </c>
      <c r="G57" s="12">
        <v>40.799999999999997</v>
      </c>
      <c r="H57" s="12">
        <v>40.799999999999997</v>
      </c>
      <c r="I57" s="12">
        <v>35.299999999999997</v>
      </c>
      <c r="J57" s="12">
        <v>33.799999999999997</v>
      </c>
      <c r="K57" s="12">
        <v>25.4</v>
      </c>
      <c r="L57" s="12">
        <v>14.2</v>
      </c>
      <c r="M57" s="12">
        <v>29.5</v>
      </c>
      <c r="N57" s="12">
        <v>37.4</v>
      </c>
      <c r="O57" s="12">
        <v>36.9</v>
      </c>
      <c r="P57" s="12">
        <v>20.2</v>
      </c>
      <c r="Q57" s="12">
        <v>14.7</v>
      </c>
      <c r="R57" s="12">
        <v>18.399999999999999</v>
      </c>
      <c r="S57" s="12">
        <v>25.7</v>
      </c>
      <c r="T57" s="12">
        <v>36</v>
      </c>
      <c r="U57" s="12">
        <v>7.2</v>
      </c>
      <c r="V57" s="12">
        <v>13.3</v>
      </c>
      <c r="W57" s="12">
        <v>26.9</v>
      </c>
      <c r="X57" s="12">
        <v>33.6</v>
      </c>
      <c r="Y57" s="12">
        <v>32.200000000000003</v>
      </c>
      <c r="Z57" s="12">
        <v>35</v>
      </c>
      <c r="AA57" s="12">
        <v>26.7</v>
      </c>
      <c r="AB57" s="12">
        <v>14.1</v>
      </c>
      <c r="AC57" s="12">
        <v>25.2</v>
      </c>
      <c r="AD57" s="12">
        <v>21.5</v>
      </c>
      <c r="AE57" s="12">
        <v>28.1</v>
      </c>
      <c r="AF57" s="12">
        <v>31.6</v>
      </c>
      <c r="AG57" s="12"/>
      <c r="AH57" s="12"/>
      <c r="AI57" s="10">
        <v>71915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563" priority="184" stopIfTrue="1" operator="greaterThan">
      <formula>300</formula>
    </cfRule>
    <cfRule type="cellIs" dxfId="562" priority="185" stopIfTrue="1" operator="between">
      <formula>150</formula>
      <formula>250</formula>
    </cfRule>
    <cfRule type="cellIs" dxfId="561" priority="186" stopIfTrue="1" operator="between">
      <formula>250</formula>
      <formula>300</formula>
    </cfRule>
  </conditionalFormatting>
  <conditionalFormatting sqref="AG4">
    <cfRule type="cellIs" dxfId="560" priority="91" stopIfTrue="1" operator="greaterThan">
      <formula>300</formula>
    </cfRule>
    <cfRule type="cellIs" dxfId="559" priority="92" stopIfTrue="1" operator="between">
      <formula>150</formula>
      <formula>250</formula>
    </cfRule>
    <cfRule type="cellIs" dxfId="558" priority="93" stopIfTrue="1" operator="between">
      <formula>250</formula>
      <formula>300</formula>
    </cfRule>
  </conditionalFormatting>
  <conditionalFormatting sqref="B4">
    <cfRule type="cellIs" dxfId="557" priority="88" stopIfTrue="1" operator="greaterThan">
      <formula>300</formula>
    </cfRule>
    <cfRule type="cellIs" dxfId="556" priority="89" stopIfTrue="1" operator="between">
      <formula>150</formula>
      <formula>250</formula>
    </cfRule>
    <cfRule type="cellIs" dxfId="555" priority="90" stopIfTrue="1" operator="between">
      <formula>250</formula>
      <formula>300</formula>
    </cfRule>
  </conditionalFormatting>
  <conditionalFormatting sqref="D4">
    <cfRule type="cellIs" dxfId="554" priority="85" stopIfTrue="1" operator="greaterThan">
      <formula>300</formula>
    </cfRule>
    <cfRule type="cellIs" dxfId="553" priority="86" stopIfTrue="1" operator="between">
      <formula>150</formula>
      <formula>250</formula>
    </cfRule>
    <cfRule type="cellIs" dxfId="552" priority="87" stopIfTrue="1" operator="between">
      <formula>250</formula>
      <formula>300</formula>
    </cfRule>
  </conditionalFormatting>
  <conditionalFormatting sqref="E4">
    <cfRule type="cellIs" dxfId="551" priority="82" stopIfTrue="1" operator="greaterThan">
      <formula>300</formula>
    </cfRule>
    <cfRule type="cellIs" dxfId="550" priority="83" stopIfTrue="1" operator="between">
      <formula>150</formula>
      <formula>250</formula>
    </cfRule>
    <cfRule type="cellIs" dxfId="549" priority="84" stopIfTrue="1" operator="between">
      <formula>250</formula>
      <formula>300</formula>
    </cfRule>
  </conditionalFormatting>
  <conditionalFormatting sqref="F4">
    <cfRule type="cellIs" dxfId="548" priority="79" stopIfTrue="1" operator="greaterThan">
      <formula>300</formula>
    </cfRule>
    <cfRule type="cellIs" dxfId="547" priority="80" stopIfTrue="1" operator="between">
      <formula>150</formula>
      <formula>250</formula>
    </cfRule>
    <cfRule type="cellIs" dxfId="546" priority="81" stopIfTrue="1" operator="between">
      <formula>250</formula>
      <formula>300</formula>
    </cfRule>
  </conditionalFormatting>
  <conditionalFormatting sqref="G4">
    <cfRule type="cellIs" dxfId="545" priority="76" stopIfTrue="1" operator="greaterThan">
      <formula>300</formula>
    </cfRule>
    <cfRule type="cellIs" dxfId="544" priority="77" stopIfTrue="1" operator="between">
      <formula>150</formula>
      <formula>250</formula>
    </cfRule>
    <cfRule type="cellIs" dxfId="543" priority="78" stopIfTrue="1" operator="between">
      <formula>250</formula>
      <formula>300</formula>
    </cfRule>
  </conditionalFormatting>
  <conditionalFormatting sqref="H4">
    <cfRule type="cellIs" dxfId="542" priority="73" stopIfTrue="1" operator="greaterThan">
      <formula>300</formula>
    </cfRule>
    <cfRule type="cellIs" dxfId="541" priority="74" stopIfTrue="1" operator="between">
      <formula>150</formula>
      <formula>250</formula>
    </cfRule>
    <cfRule type="cellIs" dxfId="540" priority="75" stopIfTrue="1" operator="between">
      <formula>250</formula>
      <formula>300</formula>
    </cfRule>
  </conditionalFormatting>
  <conditionalFormatting sqref="I4">
    <cfRule type="cellIs" dxfId="539" priority="70" stopIfTrue="1" operator="greaterThan">
      <formula>300</formula>
    </cfRule>
    <cfRule type="cellIs" dxfId="538" priority="71" stopIfTrue="1" operator="between">
      <formula>150</formula>
      <formula>250</formula>
    </cfRule>
    <cfRule type="cellIs" dxfId="537" priority="72" stopIfTrue="1" operator="between">
      <formula>250</formula>
      <formula>300</formula>
    </cfRule>
  </conditionalFormatting>
  <conditionalFormatting sqref="J4">
    <cfRule type="cellIs" dxfId="536" priority="67" stopIfTrue="1" operator="greaterThan">
      <formula>300</formula>
    </cfRule>
    <cfRule type="cellIs" dxfId="535" priority="68" stopIfTrue="1" operator="between">
      <formula>150</formula>
      <formula>250</formula>
    </cfRule>
    <cfRule type="cellIs" dxfId="534" priority="69" stopIfTrue="1" operator="between">
      <formula>250</formula>
      <formula>300</formula>
    </cfRule>
  </conditionalFormatting>
  <conditionalFormatting sqref="K4">
    <cfRule type="cellIs" dxfId="533" priority="64" stopIfTrue="1" operator="greaterThan">
      <formula>300</formula>
    </cfRule>
    <cfRule type="cellIs" dxfId="532" priority="65" stopIfTrue="1" operator="between">
      <formula>150</formula>
      <formula>250</formula>
    </cfRule>
    <cfRule type="cellIs" dxfId="531" priority="66" stopIfTrue="1" operator="between">
      <formula>250</formula>
      <formula>300</formula>
    </cfRule>
  </conditionalFormatting>
  <conditionalFormatting sqref="L4">
    <cfRule type="cellIs" dxfId="530" priority="61" stopIfTrue="1" operator="greaterThan">
      <formula>300</formula>
    </cfRule>
    <cfRule type="cellIs" dxfId="529" priority="62" stopIfTrue="1" operator="between">
      <formula>150</formula>
      <formula>250</formula>
    </cfRule>
    <cfRule type="cellIs" dxfId="528" priority="63" stopIfTrue="1" operator="between">
      <formula>250</formula>
      <formula>300</formula>
    </cfRule>
  </conditionalFormatting>
  <conditionalFormatting sqref="M4">
    <cfRule type="cellIs" dxfId="527" priority="58" stopIfTrue="1" operator="greaterThan">
      <formula>300</formula>
    </cfRule>
    <cfRule type="cellIs" dxfId="526" priority="59" stopIfTrue="1" operator="between">
      <formula>150</formula>
      <formula>250</formula>
    </cfRule>
    <cfRule type="cellIs" dxfId="525" priority="60" stopIfTrue="1" operator="between">
      <formula>250</formula>
      <formula>300</formula>
    </cfRule>
  </conditionalFormatting>
  <conditionalFormatting sqref="N4">
    <cfRule type="cellIs" dxfId="524" priority="55" stopIfTrue="1" operator="greaterThan">
      <formula>300</formula>
    </cfRule>
    <cfRule type="cellIs" dxfId="523" priority="56" stopIfTrue="1" operator="between">
      <formula>150</formula>
      <formula>250</formula>
    </cfRule>
    <cfRule type="cellIs" dxfId="522" priority="57" stopIfTrue="1" operator="between">
      <formula>250</formula>
      <formula>300</formula>
    </cfRule>
  </conditionalFormatting>
  <conditionalFormatting sqref="O4">
    <cfRule type="cellIs" dxfId="521" priority="52" stopIfTrue="1" operator="greaterThan">
      <formula>300</formula>
    </cfRule>
    <cfRule type="cellIs" dxfId="520" priority="53" stopIfTrue="1" operator="between">
      <formula>150</formula>
      <formula>250</formula>
    </cfRule>
    <cfRule type="cellIs" dxfId="519" priority="54" stopIfTrue="1" operator="between">
      <formula>250</formula>
      <formula>300</formula>
    </cfRule>
  </conditionalFormatting>
  <conditionalFormatting sqref="P4">
    <cfRule type="cellIs" dxfId="518" priority="49" stopIfTrue="1" operator="greaterThan">
      <formula>300</formula>
    </cfRule>
    <cfRule type="cellIs" dxfId="517" priority="50" stopIfTrue="1" operator="between">
      <formula>150</formula>
      <formula>250</formula>
    </cfRule>
    <cfRule type="cellIs" dxfId="516" priority="51" stopIfTrue="1" operator="between">
      <formula>250</formula>
      <formula>300</formula>
    </cfRule>
  </conditionalFormatting>
  <conditionalFormatting sqref="Q4">
    <cfRule type="cellIs" dxfId="515" priority="46" stopIfTrue="1" operator="greaterThan">
      <formula>300</formula>
    </cfRule>
    <cfRule type="cellIs" dxfId="514" priority="47" stopIfTrue="1" operator="between">
      <formula>150</formula>
      <formula>250</formula>
    </cfRule>
    <cfRule type="cellIs" dxfId="513" priority="48" stopIfTrue="1" operator="between">
      <formula>250</formula>
      <formula>300</formula>
    </cfRule>
  </conditionalFormatting>
  <conditionalFormatting sqref="R4">
    <cfRule type="cellIs" dxfId="512" priority="43" stopIfTrue="1" operator="greaterThan">
      <formula>300</formula>
    </cfRule>
    <cfRule type="cellIs" dxfId="511" priority="44" stopIfTrue="1" operator="between">
      <formula>150</formula>
      <formula>250</formula>
    </cfRule>
    <cfRule type="cellIs" dxfId="510" priority="45" stopIfTrue="1" operator="between">
      <formula>250</formula>
      <formula>300</formula>
    </cfRule>
  </conditionalFormatting>
  <conditionalFormatting sqref="S4">
    <cfRule type="cellIs" dxfId="509" priority="40" stopIfTrue="1" operator="greaterThan">
      <formula>300</formula>
    </cfRule>
    <cfRule type="cellIs" dxfId="508" priority="41" stopIfTrue="1" operator="between">
      <formula>150</formula>
      <formula>250</formula>
    </cfRule>
    <cfRule type="cellIs" dxfId="507" priority="42" stopIfTrue="1" operator="between">
      <formula>250</formula>
      <formula>300</formula>
    </cfRule>
  </conditionalFormatting>
  <conditionalFormatting sqref="T4">
    <cfRule type="cellIs" dxfId="506" priority="37" stopIfTrue="1" operator="greaterThan">
      <formula>300</formula>
    </cfRule>
    <cfRule type="cellIs" dxfId="505" priority="38" stopIfTrue="1" operator="between">
      <formula>150</formula>
      <formula>250</formula>
    </cfRule>
    <cfRule type="cellIs" dxfId="504" priority="39" stopIfTrue="1" operator="between">
      <formula>250</formula>
      <formula>300</formula>
    </cfRule>
  </conditionalFormatting>
  <conditionalFormatting sqref="U4">
    <cfRule type="cellIs" dxfId="503" priority="34" stopIfTrue="1" operator="greaterThan">
      <formula>300</formula>
    </cfRule>
    <cfRule type="cellIs" dxfId="502" priority="35" stopIfTrue="1" operator="between">
      <formula>150</formula>
      <formula>250</formula>
    </cfRule>
    <cfRule type="cellIs" dxfId="501" priority="36" stopIfTrue="1" operator="between">
      <formula>250</formula>
      <formula>300</formula>
    </cfRule>
  </conditionalFormatting>
  <conditionalFormatting sqref="V4">
    <cfRule type="cellIs" dxfId="500" priority="31" stopIfTrue="1" operator="greaterThan">
      <formula>300</formula>
    </cfRule>
    <cfRule type="cellIs" dxfId="499" priority="32" stopIfTrue="1" operator="between">
      <formula>150</formula>
      <formula>250</formula>
    </cfRule>
    <cfRule type="cellIs" dxfId="498" priority="33" stopIfTrue="1" operator="between">
      <formula>250</formula>
      <formula>300</formula>
    </cfRule>
  </conditionalFormatting>
  <conditionalFormatting sqref="W4">
    <cfRule type="cellIs" dxfId="497" priority="28" stopIfTrue="1" operator="greaterThan">
      <formula>300</formula>
    </cfRule>
    <cfRule type="cellIs" dxfId="496" priority="29" stopIfTrue="1" operator="between">
      <formula>150</formula>
      <formula>250</formula>
    </cfRule>
    <cfRule type="cellIs" dxfId="495" priority="30" stopIfTrue="1" operator="between">
      <formula>250</formula>
      <formula>300</formula>
    </cfRule>
  </conditionalFormatting>
  <conditionalFormatting sqref="X4">
    <cfRule type="cellIs" dxfId="494" priority="25" stopIfTrue="1" operator="greaterThan">
      <formula>300</formula>
    </cfRule>
    <cfRule type="cellIs" dxfId="493" priority="26" stopIfTrue="1" operator="between">
      <formula>150</formula>
      <formula>250</formula>
    </cfRule>
    <cfRule type="cellIs" dxfId="492" priority="27" stopIfTrue="1" operator="between">
      <formula>250</formula>
      <formula>300</formula>
    </cfRule>
  </conditionalFormatting>
  <conditionalFormatting sqref="Y4">
    <cfRule type="cellIs" dxfId="491" priority="22" stopIfTrue="1" operator="greaterThan">
      <formula>300</formula>
    </cfRule>
    <cfRule type="cellIs" dxfId="490" priority="23" stopIfTrue="1" operator="between">
      <formula>150</formula>
      <formula>250</formula>
    </cfRule>
    <cfRule type="cellIs" dxfId="489" priority="24" stopIfTrue="1" operator="between">
      <formula>250</formula>
      <formula>300</formula>
    </cfRule>
  </conditionalFormatting>
  <conditionalFormatting sqref="Z4">
    <cfRule type="cellIs" dxfId="488" priority="19" stopIfTrue="1" operator="greaterThan">
      <formula>300</formula>
    </cfRule>
    <cfRule type="cellIs" dxfId="487" priority="20" stopIfTrue="1" operator="between">
      <formula>150</formula>
      <formula>250</formula>
    </cfRule>
    <cfRule type="cellIs" dxfId="486" priority="21" stopIfTrue="1" operator="between">
      <formula>250</formula>
      <formula>300</formula>
    </cfRule>
  </conditionalFormatting>
  <conditionalFormatting sqref="AA4">
    <cfRule type="cellIs" dxfId="485" priority="16" stopIfTrue="1" operator="greaterThan">
      <formula>300</formula>
    </cfRule>
    <cfRule type="cellIs" dxfId="484" priority="17" stopIfTrue="1" operator="between">
      <formula>150</formula>
      <formula>250</formula>
    </cfRule>
    <cfRule type="cellIs" dxfId="483" priority="18" stopIfTrue="1" operator="between">
      <formula>250</formula>
      <formula>300</formula>
    </cfRule>
  </conditionalFormatting>
  <conditionalFormatting sqref="AB4">
    <cfRule type="cellIs" dxfId="482" priority="13" stopIfTrue="1" operator="greaterThan">
      <formula>300</formula>
    </cfRule>
    <cfRule type="cellIs" dxfId="481" priority="14" stopIfTrue="1" operator="between">
      <formula>150</formula>
      <formula>250</formula>
    </cfRule>
    <cfRule type="cellIs" dxfId="480" priority="15" stopIfTrue="1" operator="between">
      <formula>250</formula>
      <formula>300</formula>
    </cfRule>
  </conditionalFormatting>
  <conditionalFormatting sqref="AC4">
    <cfRule type="cellIs" dxfId="479" priority="10" stopIfTrue="1" operator="greaterThan">
      <formula>300</formula>
    </cfRule>
    <cfRule type="cellIs" dxfId="478" priority="11" stopIfTrue="1" operator="between">
      <formula>150</formula>
      <formula>250</formula>
    </cfRule>
    <cfRule type="cellIs" dxfId="477" priority="12" stopIfTrue="1" operator="between">
      <formula>250</formula>
      <formula>300</formula>
    </cfRule>
  </conditionalFormatting>
  <conditionalFormatting sqref="AD4">
    <cfRule type="cellIs" dxfId="476" priority="7" stopIfTrue="1" operator="greaterThan">
      <formula>300</formula>
    </cfRule>
    <cfRule type="cellIs" dxfId="475" priority="8" stopIfTrue="1" operator="between">
      <formula>150</formula>
      <formula>250</formula>
    </cfRule>
    <cfRule type="cellIs" dxfId="474" priority="9" stopIfTrue="1" operator="between">
      <formula>250</formula>
      <formula>300</formula>
    </cfRule>
  </conditionalFormatting>
  <conditionalFormatting sqref="AE4">
    <cfRule type="cellIs" dxfId="473" priority="4" stopIfTrue="1" operator="greaterThan">
      <formula>300</formula>
    </cfRule>
    <cfRule type="cellIs" dxfId="472" priority="5" stopIfTrue="1" operator="between">
      <formula>150</formula>
      <formula>250</formula>
    </cfRule>
    <cfRule type="cellIs" dxfId="471" priority="6" stopIfTrue="1" operator="between">
      <formula>250</formula>
      <formula>300</formula>
    </cfRule>
  </conditionalFormatting>
  <conditionalFormatting sqref="AF4">
    <cfRule type="cellIs" dxfId="470" priority="1" stopIfTrue="1" operator="greaterThan">
      <formula>300</formula>
    </cfRule>
    <cfRule type="cellIs" dxfId="469" priority="2" stopIfTrue="1" operator="between">
      <formula>150</formula>
      <formula>250</formula>
    </cfRule>
    <cfRule type="cellIs" dxfId="468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38.299999999999997</v>
      </c>
      <c r="C3" s="12">
        <v>34.299999999999997</v>
      </c>
      <c r="D3" s="12">
        <v>34.700000000000003</v>
      </c>
      <c r="E3" s="12">
        <v>37.700000000000003</v>
      </c>
      <c r="F3" s="12">
        <v>21</v>
      </c>
      <c r="G3" s="12">
        <v>45.9</v>
      </c>
      <c r="H3" s="12">
        <v>44.6</v>
      </c>
      <c r="I3" s="12">
        <v>45.7</v>
      </c>
      <c r="J3" s="12">
        <v>34.1</v>
      </c>
      <c r="K3" s="12">
        <v>12</v>
      </c>
      <c r="L3" s="12">
        <v>34.299999999999997</v>
      </c>
      <c r="M3" s="12">
        <v>34.9</v>
      </c>
      <c r="N3" s="12">
        <v>33.5</v>
      </c>
      <c r="O3" s="12">
        <v>44.2</v>
      </c>
      <c r="P3" s="12">
        <v>32.4</v>
      </c>
      <c r="Q3" s="12">
        <v>38.700000000000003</v>
      </c>
      <c r="R3" s="12">
        <v>31.2</v>
      </c>
      <c r="S3" s="12">
        <v>31.5</v>
      </c>
      <c r="T3" s="12">
        <v>32.4</v>
      </c>
      <c r="U3" s="12">
        <v>38.299999999999997</v>
      </c>
      <c r="V3" s="12">
        <v>32.799999999999997</v>
      </c>
      <c r="W3" s="12">
        <v>22.9</v>
      </c>
      <c r="X3" s="12">
        <v>22.1</v>
      </c>
      <c r="Y3" s="12">
        <v>21.5</v>
      </c>
      <c r="Z3" s="12">
        <v>21.2</v>
      </c>
      <c r="AA3" s="12">
        <v>22.3</v>
      </c>
      <c r="AB3" s="12">
        <f>22.3+9.7</f>
        <v>32</v>
      </c>
      <c r="AC3" s="12">
        <f>20.5+8.46</f>
        <v>28.96</v>
      </c>
      <c r="AD3" s="12">
        <f>20.2+8.27</f>
        <v>28.47</v>
      </c>
      <c r="AE3" s="12">
        <f>19.7+8.2</f>
        <v>27.9</v>
      </c>
      <c r="AF3" s="12">
        <f>7.1+2.87</f>
        <v>9.9699999999999989</v>
      </c>
      <c r="AG3" s="12">
        <v>29.7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214.49999999999997</v>
      </c>
      <c r="C4" s="28">
        <f t="shared" ref="C4:D4" si="1">SUM(C54:C57)</f>
        <v>208.39999999999998</v>
      </c>
      <c r="D4" s="28">
        <f t="shared" si="1"/>
        <v>185.39999999999998</v>
      </c>
      <c r="E4" s="28">
        <f t="shared" ref="E4:F4" si="2">SUM(E54:E57)</f>
        <v>96.5</v>
      </c>
      <c r="F4" s="28">
        <f t="shared" si="2"/>
        <v>62.599999999999994</v>
      </c>
      <c r="G4" s="28">
        <f t="shared" ref="G4:H4" si="3">SUM(G54:G57)</f>
        <v>73.3</v>
      </c>
      <c r="H4" s="28">
        <f t="shared" si="3"/>
        <v>73.3</v>
      </c>
      <c r="I4" s="28">
        <f t="shared" ref="I4:J4" si="4">SUM(I54:I57)</f>
        <v>163.6</v>
      </c>
      <c r="J4" s="28">
        <f t="shared" si="4"/>
        <v>82.399999999999991</v>
      </c>
      <c r="K4" s="28">
        <f t="shared" ref="K4:L4" si="5">SUM(K54:K57)</f>
        <v>66.400000000000006</v>
      </c>
      <c r="L4" s="28">
        <f t="shared" si="5"/>
        <v>201.79999999999998</v>
      </c>
      <c r="M4" s="28">
        <f t="shared" ref="M4:N4" si="6">SUM(M54:M57)</f>
        <v>195.4</v>
      </c>
      <c r="N4" s="28">
        <f t="shared" si="6"/>
        <v>88.6</v>
      </c>
      <c r="O4" s="28">
        <f t="shared" ref="O4:P4" si="7">SUM(O54:O57)</f>
        <v>137.9</v>
      </c>
      <c r="P4" s="28">
        <f t="shared" si="7"/>
        <v>190.29999999999998</v>
      </c>
      <c r="Q4" s="28">
        <f t="shared" ref="Q4:R4" si="8">SUM(Q54:Q57)</f>
        <v>150.99999999999997</v>
      </c>
      <c r="R4" s="28">
        <f t="shared" si="8"/>
        <v>179.4</v>
      </c>
      <c r="S4" s="28">
        <f t="shared" ref="S4:T4" si="9">SUM(S54:S57)</f>
        <v>178.89999999999998</v>
      </c>
      <c r="T4" s="28">
        <f t="shared" si="9"/>
        <v>160.5</v>
      </c>
      <c r="U4" s="28">
        <f t="shared" ref="U4:V4" si="10">SUM(U54:U57)</f>
        <v>135.6</v>
      </c>
      <c r="V4" s="28">
        <f t="shared" si="10"/>
        <v>116.7</v>
      </c>
      <c r="W4" s="28">
        <f t="shared" ref="W4:X4" si="11">SUM(W54:W57)</f>
        <v>168.3</v>
      </c>
      <c r="X4" s="28">
        <f t="shared" si="11"/>
        <v>59.3</v>
      </c>
      <c r="Y4" s="28">
        <f t="shared" ref="Y4:Z4" si="12">SUM(Y54:Y57)</f>
        <v>167.20000000000002</v>
      </c>
      <c r="Z4" s="28">
        <f t="shared" si="12"/>
        <v>165.70000000000002</v>
      </c>
      <c r="AA4" s="28">
        <f t="shared" ref="AA4:AB4" si="13">SUM(AA54:AA57)</f>
        <v>154.9</v>
      </c>
      <c r="AB4" s="28">
        <f t="shared" si="13"/>
        <v>125.89999999999999</v>
      </c>
      <c r="AC4" s="28">
        <f t="shared" ref="AC4" si="14">SUM(AC54:AC57)</f>
        <v>153.5</v>
      </c>
      <c r="AD4" s="28">
        <f t="shared" ref="AD4:AE4" si="15">SUM(AD54:AD57)</f>
        <v>133.6</v>
      </c>
      <c r="AE4" s="28">
        <f t="shared" si="15"/>
        <v>140.19999999999999</v>
      </c>
      <c r="AF4" s="28">
        <f t="shared" ref="AF4:AG4" si="16">SUM(AF54:AF57)</f>
        <v>31.7</v>
      </c>
      <c r="AG4" s="28">
        <f t="shared" si="16"/>
        <v>136.5</v>
      </c>
      <c r="AI4" s="9">
        <f>SUM(C4:AG4)</f>
        <v>4184.7999999999993</v>
      </c>
      <c r="AJ4" s="14">
        <f>AVERAGE(C4:AG4)</f>
        <v>134.99354838709675</v>
      </c>
      <c r="AK4" s="15"/>
    </row>
    <row r="5" spans="1:40" x14ac:dyDescent="0.25">
      <c r="A5" s="11" t="s">
        <v>29</v>
      </c>
      <c r="B5" s="10">
        <f t="shared" ref="B5" si="17">$A53+B6</f>
        <v>500873</v>
      </c>
      <c r="C5" s="10">
        <f t="shared" ref="C5:D5" si="18">$A53+C6</f>
        <v>501082</v>
      </c>
      <c r="D5" s="10">
        <f t="shared" si="18"/>
        <v>501268</v>
      </c>
      <c r="E5" s="10">
        <f t="shared" ref="E5:F5" si="19">$A53+E6</f>
        <v>501365</v>
      </c>
      <c r="F5" s="10">
        <f t="shared" si="19"/>
        <v>501428</v>
      </c>
      <c r="G5" s="10">
        <f t="shared" ref="G5:H5" si="20">$A53+G6</f>
        <v>501501</v>
      </c>
      <c r="H5" s="10">
        <f t="shared" si="20"/>
        <v>501501</v>
      </c>
      <c r="I5" s="10">
        <f t="shared" ref="I5:J5" si="21">$A53+I6</f>
        <v>501759</v>
      </c>
      <c r="J5" s="10">
        <f t="shared" si="21"/>
        <v>501842</v>
      </c>
      <c r="K5" s="10">
        <f t="shared" ref="K5:L5" si="22">$A53+K6</f>
        <v>501909</v>
      </c>
      <c r="L5" s="10">
        <f t="shared" si="22"/>
        <v>502111</v>
      </c>
      <c r="M5" s="10">
        <f t="shared" ref="M5:N5" si="23">$A53+M6</f>
        <v>502306</v>
      </c>
      <c r="N5" s="10">
        <f t="shared" si="23"/>
        <v>502396</v>
      </c>
      <c r="O5" s="10">
        <f t="shared" ref="O5:P5" si="24">$A53+O6</f>
        <v>502534</v>
      </c>
      <c r="P5" s="10">
        <f t="shared" si="24"/>
        <v>502725</v>
      </c>
      <c r="Q5" s="10">
        <f t="shared" ref="Q5:R5" si="25">$A53+Q6</f>
        <v>502875</v>
      </c>
      <c r="R5" s="10">
        <f t="shared" si="25"/>
        <v>503054</v>
      </c>
      <c r="S5" s="10">
        <f t="shared" ref="S5:T5" si="26">$A53+S6</f>
        <v>503235</v>
      </c>
      <c r="T5" s="10">
        <f t="shared" si="26"/>
        <v>503395</v>
      </c>
      <c r="U5" s="10">
        <f t="shared" ref="U5:V5" si="27">$A53+U6</f>
        <v>503531</v>
      </c>
      <c r="V5" s="10">
        <f t="shared" si="27"/>
        <v>503648</v>
      </c>
      <c r="W5" s="10">
        <f t="shared" ref="W5:X5" si="28">$A53+W6</f>
        <v>503816.3</v>
      </c>
      <c r="X5" s="10">
        <f t="shared" si="28"/>
        <v>503876</v>
      </c>
      <c r="Y5" s="10">
        <f t="shared" ref="Y5:Z5" si="29">$A53+Y6</f>
        <v>504043</v>
      </c>
      <c r="Z5" s="10">
        <f t="shared" si="29"/>
        <v>504208</v>
      </c>
      <c r="AA5" s="10">
        <f t="shared" ref="AA5:AB5" si="30">$A53+AA6</f>
        <v>504364</v>
      </c>
      <c r="AB5" s="10">
        <f t="shared" si="30"/>
        <v>504490</v>
      </c>
      <c r="AC5" s="10">
        <f t="shared" ref="AC5" si="31">$A53+AC6</f>
        <v>504644</v>
      </c>
      <c r="AD5" s="10">
        <f t="shared" ref="AD5:AE5" si="32">$A53+AD6</f>
        <v>504777</v>
      </c>
      <c r="AE5" s="10">
        <f t="shared" si="32"/>
        <v>504918</v>
      </c>
      <c r="AF5" s="10">
        <f t="shared" ref="AF5:AG5" si="33">$A53+AF6</f>
        <v>504951</v>
      </c>
      <c r="AG5" s="10">
        <f t="shared" si="33"/>
        <v>505086</v>
      </c>
      <c r="AI5" s="10">
        <f>MAX(C5:AG5)-B5</f>
        <v>4213</v>
      </c>
    </row>
    <row r="6" spans="1:40" s="19" customFormat="1" x14ac:dyDescent="0.25">
      <c r="B6" s="24">
        <v>459198</v>
      </c>
      <c r="C6" s="24">
        <v>459407</v>
      </c>
      <c r="D6" s="24">
        <v>459593</v>
      </c>
      <c r="E6" s="24">
        <v>459690</v>
      </c>
      <c r="F6" s="24">
        <v>459753</v>
      </c>
      <c r="G6" s="24">
        <v>459826</v>
      </c>
      <c r="H6" s="24">
        <v>459826</v>
      </c>
      <c r="I6" s="24">
        <v>460084</v>
      </c>
      <c r="J6" s="24">
        <v>460167</v>
      </c>
      <c r="K6" s="24">
        <v>460234</v>
      </c>
      <c r="L6" s="24">
        <v>460436</v>
      </c>
      <c r="M6" s="24">
        <v>460631</v>
      </c>
      <c r="N6" s="24">
        <v>460721</v>
      </c>
      <c r="O6" s="24">
        <v>460859</v>
      </c>
      <c r="P6" s="24">
        <v>461050</v>
      </c>
      <c r="Q6" s="24">
        <v>461200</v>
      </c>
      <c r="R6" s="24">
        <v>461379</v>
      </c>
      <c r="S6" s="24">
        <v>461560</v>
      </c>
      <c r="T6" s="24">
        <v>461720</v>
      </c>
      <c r="U6" s="24">
        <v>461856</v>
      </c>
      <c r="V6" s="24">
        <v>461973</v>
      </c>
      <c r="W6" s="24">
        <f>V6+W4</f>
        <v>462141.3</v>
      </c>
      <c r="X6" s="24">
        <f>355719+106482</f>
        <v>462201</v>
      </c>
      <c r="Y6" s="24">
        <f>355835+106533</f>
        <v>462368</v>
      </c>
      <c r="Z6" s="24">
        <f>355949+106584</f>
        <v>462533</v>
      </c>
      <c r="AA6" s="24">
        <f>356058+106631</f>
        <v>462689</v>
      </c>
      <c r="AB6" s="30">
        <f>356146+106669</f>
        <v>462815</v>
      </c>
      <c r="AC6" s="30">
        <f>356253+106716</f>
        <v>462969</v>
      </c>
      <c r="AD6" s="24">
        <f>356344+106758</f>
        <v>463102</v>
      </c>
      <c r="AE6" s="24">
        <f>356442+106801</f>
        <v>463243</v>
      </c>
      <c r="AF6" s="24">
        <f>356466+106810</f>
        <v>463276</v>
      </c>
      <c r="AG6" s="24">
        <v>463411</v>
      </c>
      <c r="AI6" s="10"/>
      <c r="AJ6" s="20"/>
    </row>
    <row r="7" spans="1:40" x14ac:dyDescent="0.25">
      <c r="A7" s="11" t="s">
        <v>27</v>
      </c>
      <c r="B7" s="10">
        <v>428957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432595</v>
      </c>
      <c r="AI7" s="10">
        <f>MAX(C7:AG7)-B7</f>
        <v>3638</v>
      </c>
      <c r="AJ7" s="16"/>
    </row>
    <row r="8" spans="1:40" x14ac:dyDescent="0.25">
      <c r="A8" s="18" t="s">
        <v>37</v>
      </c>
      <c r="B8" s="10">
        <v>71915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G8" s="10">
        <f>AI57</f>
        <v>72490</v>
      </c>
      <c r="AI8" s="10">
        <f>MAX(C8:AG8)-B8</f>
        <v>575</v>
      </c>
    </row>
    <row r="9" spans="1:40" x14ac:dyDescent="0.25">
      <c r="AI9" s="10">
        <f>SUM(AI7:AI8)</f>
        <v>4213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64.099999999999994</v>
      </c>
      <c r="C54" s="12">
        <v>60.9</v>
      </c>
      <c r="D54" s="12">
        <v>54</v>
      </c>
      <c r="E54" s="12">
        <v>27.2</v>
      </c>
      <c r="F54" s="12">
        <v>17.899999999999999</v>
      </c>
      <c r="G54" s="12">
        <v>21.1</v>
      </c>
      <c r="H54" s="12">
        <v>21.1</v>
      </c>
      <c r="I54" s="12">
        <v>47.7</v>
      </c>
      <c r="J54" s="12">
        <v>22.9</v>
      </c>
      <c r="K54" s="12">
        <v>19.100000000000001</v>
      </c>
      <c r="L54" s="12">
        <v>60.5</v>
      </c>
      <c r="M54" s="12">
        <v>58.3</v>
      </c>
      <c r="N54" s="12">
        <v>25.6</v>
      </c>
      <c r="O54" s="12">
        <v>42.3</v>
      </c>
      <c r="P54" s="12">
        <v>57.4</v>
      </c>
      <c r="Q54" s="12">
        <v>43.8</v>
      </c>
      <c r="R54" s="12">
        <v>54</v>
      </c>
      <c r="S54" s="12">
        <v>53.6</v>
      </c>
      <c r="T54" s="12">
        <v>47</v>
      </c>
      <c r="U54" s="12">
        <v>42.9</v>
      </c>
      <c r="V54" s="12">
        <v>34</v>
      </c>
      <c r="W54" s="12">
        <f>106466-106416</f>
        <v>50</v>
      </c>
      <c r="X54" s="12">
        <v>16.2</v>
      </c>
      <c r="Y54" s="12">
        <v>51.1</v>
      </c>
      <c r="Z54" s="12">
        <v>50.8</v>
      </c>
      <c r="AA54" s="12">
        <v>47.6</v>
      </c>
      <c r="AB54" s="12">
        <v>37.9</v>
      </c>
      <c r="AC54" s="12">
        <v>47.1</v>
      </c>
      <c r="AD54" s="12">
        <v>41.5</v>
      </c>
      <c r="AE54" s="12">
        <v>43.1</v>
      </c>
      <c r="AF54" s="12">
        <v>8.6</v>
      </c>
      <c r="AG54" s="12">
        <v>41.8</v>
      </c>
      <c r="AH54" s="12"/>
      <c r="AI54" s="10">
        <v>106851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62.8</v>
      </c>
      <c r="C55" s="12">
        <v>60.8</v>
      </c>
      <c r="D55" s="12">
        <v>53.7</v>
      </c>
      <c r="E55" s="12">
        <v>26.9</v>
      </c>
      <c r="F55" s="12">
        <v>17.7</v>
      </c>
      <c r="G55" s="12">
        <v>20.9</v>
      </c>
      <c r="H55" s="12">
        <v>20.9</v>
      </c>
      <c r="I55" s="12">
        <v>47.8</v>
      </c>
      <c r="J55" s="12">
        <v>22.6</v>
      </c>
      <c r="K55" s="12">
        <v>18.8</v>
      </c>
      <c r="L55" s="12">
        <v>59.6</v>
      </c>
      <c r="M55" s="12">
        <v>57.5</v>
      </c>
      <c r="N55" s="12">
        <v>25.2</v>
      </c>
      <c r="O55" s="12">
        <v>41.7</v>
      </c>
      <c r="P55" s="12">
        <v>56.8</v>
      </c>
      <c r="Q55" s="12">
        <v>43.8</v>
      </c>
      <c r="R55" s="12">
        <v>53.5</v>
      </c>
      <c r="S55" s="12">
        <v>53.3</v>
      </c>
      <c r="T55" s="12">
        <v>47.1</v>
      </c>
      <c r="U55" s="12">
        <v>42.1</v>
      </c>
      <c r="V55" s="12">
        <v>33.4</v>
      </c>
      <c r="W55" s="12">
        <v>52.8</v>
      </c>
      <c r="X55" s="12">
        <v>16.8</v>
      </c>
      <c r="Y55" s="12">
        <v>50.8</v>
      </c>
      <c r="Z55" s="12">
        <v>50.7</v>
      </c>
      <c r="AA55" s="12">
        <v>47.5</v>
      </c>
      <c r="AB55" s="12">
        <v>37.700000000000003</v>
      </c>
      <c r="AC55" s="12">
        <v>46.9</v>
      </c>
      <c r="AD55" s="12">
        <v>41.5</v>
      </c>
      <c r="AE55" s="12">
        <v>43</v>
      </c>
      <c r="AF55" s="12">
        <v>9.3000000000000007</v>
      </c>
      <c r="AG55" s="12">
        <v>41.9</v>
      </c>
      <c r="AH55" s="12"/>
      <c r="AI55" s="10">
        <v>146219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56</v>
      </c>
      <c r="C56" s="12">
        <v>55</v>
      </c>
      <c r="D56" s="12">
        <v>50</v>
      </c>
      <c r="E56" s="12">
        <v>26.4</v>
      </c>
      <c r="F56" s="12">
        <v>17.3</v>
      </c>
      <c r="G56" s="12">
        <v>20.3</v>
      </c>
      <c r="H56" s="12">
        <v>20.3</v>
      </c>
      <c r="I56" s="12">
        <v>45.4</v>
      </c>
      <c r="J56" s="12">
        <v>22.1</v>
      </c>
      <c r="K56" s="12">
        <v>18.399999999999999</v>
      </c>
      <c r="L56" s="12">
        <v>53</v>
      </c>
      <c r="M56" s="12">
        <v>51.5</v>
      </c>
      <c r="N56" s="12">
        <v>24.5</v>
      </c>
      <c r="O56" s="12">
        <v>38.1</v>
      </c>
      <c r="P56" s="12">
        <v>49.5</v>
      </c>
      <c r="Q56" s="12">
        <v>40.799999999999997</v>
      </c>
      <c r="R56" s="12">
        <v>47.1</v>
      </c>
      <c r="S56" s="12">
        <v>47.3</v>
      </c>
      <c r="T56" s="12">
        <v>43.6</v>
      </c>
      <c r="U56" s="12">
        <v>35.200000000000003</v>
      </c>
      <c r="V56" s="12">
        <v>32</v>
      </c>
      <c r="W56" s="12">
        <v>45.5</v>
      </c>
      <c r="X56" s="12">
        <v>16.5</v>
      </c>
      <c r="Y56" s="12">
        <v>44.5</v>
      </c>
      <c r="Z56" s="12">
        <v>43.9</v>
      </c>
      <c r="AA56" s="12">
        <v>41.7</v>
      </c>
      <c r="AB56" s="12">
        <v>35</v>
      </c>
      <c r="AC56" s="12">
        <v>41.5</v>
      </c>
      <c r="AD56" s="12">
        <v>36.799999999999997</v>
      </c>
      <c r="AE56" s="12">
        <v>38.200000000000003</v>
      </c>
      <c r="AF56" s="12">
        <v>9</v>
      </c>
      <c r="AG56" s="12">
        <v>37.299999999999997</v>
      </c>
      <c r="AH56" s="12"/>
      <c r="AI56" s="10">
        <v>137850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31.6</v>
      </c>
      <c r="C57" s="12">
        <v>31.7</v>
      </c>
      <c r="D57" s="12">
        <v>27.7</v>
      </c>
      <c r="E57" s="12">
        <v>16</v>
      </c>
      <c r="F57" s="12">
        <v>9.6999999999999993</v>
      </c>
      <c r="G57" s="12">
        <v>11</v>
      </c>
      <c r="H57" s="12">
        <v>11</v>
      </c>
      <c r="I57" s="12">
        <v>22.7</v>
      </c>
      <c r="J57" s="12">
        <v>14.8</v>
      </c>
      <c r="K57" s="12">
        <v>10.1</v>
      </c>
      <c r="L57" s="12">
        <v>28.7</v>
      </c>
      <c r="M57" s="12">
        <v>28.1</v>
      </c>
      <c r="N57" s="12">
        <v>13.3</v>
      </c>
      <c r="O57" s="12">
        <v>15.8</v>
      </c>
      <c r="P57" s="12">
        <v>26.6</v>
      </c>
      <c r="Q57" s="12">
        <v>22.6</v>
      </c>
      <c r="R57" s="12">
        <v>24.8</v>
      </c>
      <c r="S57" s="12">
        <v>24.7</v>
      </c>
      <c r="T57" s="12">
        <v>22.8</v>
      </c>
      <c r="U57" s="12">
        <v>15.4</v>
      </c>
      <c r="V57" s="12">
        <v>17.3</v>
      </c>
      <c r="W57" s="12">
        <f>72337-72317</f>
        <v>20</v>
      </c>
      <c r="X57" s="12">
        <v>9.8000000000000007</v>
      </c>
      <c r="Y57" s="12">
        <v>20.8</v>
      </c>
      <c r="Z57" s="12">
        <v>20.3</v>
      </c>
      <c r="AA57" s="12">
        <v>18.100000000000001</v>
      </c>
      <c r="AB57" s="12">
        <v>15.3</v>
      </c>
      <c r="AC57" s="12">
        <v>18</v>
      </c>
      <c r="AD57" s="12">
        <v>13.8</v>
      </c>
      <c r="AE57" s="12">
        <v>15.9</v>
      </c>
      <c r="AF57" s="12">
        <v>4.8</v>
      </c>
      <c r="AG57" s="12">
        <v>15.5</v>
      </c>
      <c r="AH57" s="12"/>
      <c r="AI57" s="10">
        <v>72490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467" priority="190" stopIfTrue="1" operator="greaterThan">
      <formula>300</formula>
    </cfRule>
    <cfRule type="cellIs" dxfId="466" priority="191" stopIfTrue="1" operator="between">
      <formula>150</formula>
      <formula>250</formula>
    </cfRule>
    <cfRule type="cellIs" dxfId="465" priority="192" stopIfTrue="1" operator="between">
      <formula>250</formula>
      <formula>300</formula>
    </cfRule>
  </conditionalFormatting>
  <conditionalFormatting sqref="B4">
    <cfRule type="cellIs" dxfId="464" priority="94" stopIfTrue="1" operator="greaterThan">
      <formula>300</formula>
    </cfRule>
    <cfRule type="cellIs" dxfId="463" priority="95" stopIfTrue="1" operator="between">
      <formula>150</formula>
      <formula>250</formula>
    </cfRule>
    <cfRule type="cellIs" dxfId="462" priority="96" stopIfTrue="1" operator="between">
      <formula>250</formula>
      <formula>300</formula>
    </cfRule>
  </conditionalFormatting>
  <conditionalFormatting sqref="D4">
    <cfRule type="cellIs" dxfId="461" priority="91" stopIfTrue="1" operator="greaterThan">
      <formula>300</formula>
    </cfRule>
    <cfRule type="cellIs" dxfId="460" priority="92" stopIfTrue="1" operator="between">
      <formula>150</formula>
      <formula>250</formula>
    </cfRule>
    <cfRule type="cellIs" dxfId="459" priority="93" stopIfTrue="1" operator="between">
      <formula>250</formula>
      <formula>300</formula>
    </cfRule>
  </conditionalFormatting>
  <conditionalFormatting sqref="E4">
    <cfRule type="cellIs" dxfId="458" priority="88" stopIfTrue="1" operator="greaterThan">
      <formula>300</formula>
    </cfRule>
    <cfRule type="cellIs" dxfId="457" priority="89" stopIfTrue="1" operator="between">
      <formula>150</formula>
      <formula>250</formula>
    </cfRule>
    <cfRule type="cellIs" dxfId="456" priority="90" stopIfTrue="1" operator="between">
      <formula>250</formula>
      <formula>300</formula>
    </cfRule>
  </conditionalFormatting>
  <conditionalFormatting sqref="F4">
    <cfRule type="cellIs" dxfId="455" priority="85" stopIfTrue="1" operator="greaterThan">
      <formula>300</formula>
    </cfRule>
    <cfRule type="cellIs" dxfId="454" priority="86" stopIfTrue="1" operator="between">
      <formula>150</formula>
      <formula>250</formula>
    </cfRule>
    <cfRule type="cellIs" dxfId="453" priority="87" stopIfTrue="1" operator="between">
      <formula>250</formula>
      <formula>300</formula>
    </cfRule>
  </conditionalFormatting>
  <conditionalFormatting sqref="G4">
    <cfRule type="cellIs" dxfId="452" priority="82" stopIfTrue="1" operator="greaterThan">
      <formula>300</formula>
    </cfRule>
    <cfRule type="cellIs" dxfId="451" priority="83" stopIfTrue="1" operator="between">
      <formula>150</formula>
      <formula>250</formula>
    </cfRule>
    <cfRule type="cellIs" dxfId="450" priority="84" stopIfTrue="1" operator="between">
      <formula>250</formula>
      <formula>300</formula>
    </cfRule>
  </conditionalFormatting>
  <conditionalFormatting sqref="H4">
    <cfRule type="cellIs" dxfId="449" priority="79" stopIfTrue="1" operator="greaterThan">
      <formula>300</formula>
    </cfRule>
    <cfRule type="cellIs" dxfId="448" priority="80" stopIfTrue="1" operator="between">
      <formula>150</formula>
      <formula>250</formula>
    </cfRule>
    <cfRule type="cellIs" dxfId="447" priority="81" stopIfTrue="1" operator="between">
      <formula>250</formula>
      <formula>300</formula>
    </cfRule>
  </conditionalFormatting>
  <conditionalFormatting sqref="I4">
    <cfRule type="cellIs" dxfId="446" priority="76" stopIfTrue="1" operator="greaterThan">
      <formula>300</formula>
    </cfRule>
    <cfRule type="cellIs" dxfId="445" priority="77" stopIfTrue="1" operator="between">
      <formula>150</formula>
      <formula>250</formula>
    </cfRule>
    <cfRule type="cellIs" dxfId="444" priority="78" stopIfTrue="1" operator="between">
      <formula>250</formula>
      <formula>300</formula>
    </cfRule>
  </conditionalFormatting>
  <conditionalFormatting sqref="J4">
    <cfRule type="cellIs" dxfId="443" priority="73" stopIfTrue="1" operator="greaterThan">
      <formula>300</formula>
    </cfRule>
    <cfRule type="cellIs" dxfId="442" priority="74" stopIfTrue="1" operator="between">
      <formula>150</formula>
      <formula>250</formula>
    </cfRule>
    <cfRule type="cellIs" dxfId="441" priority="75" stopIfTrue="1" operator="between">
      <formula>250</formula>
      <formula>300</formula>
    </cfRule>
  </conditionalFormatting>
  <conditionalFormatting sqref="K4">
    <cfRule type="cellIs" dxfId="440" priority="70" stopIfTrue="1" operator="greaterThan">
      <formula>300</formula>
    </cfRule>
    <cfRule type="cellIs" dxfId="439" priority="71" stopIfTrue="1" operator="between">
      <formula>150</formula>
      <formula>250</formula>
    </cfRule>
    <cfRule type="cellIs" dxfId="438" priority="72" stopIfTrue="1" operator="between">
      <formula>250</formula>
      <formula>300</formula>
    </cfRule>
  </conditionalFormatting>
  <conditionalFormatting sqref="L4">
    <cfRule type="cellIs" dxfId="437" priority="67" stopIfTrue="1" operator="greaterThan">
      <formula>300</formula>
    </cfRule>
    <cfRule type="cellIs" dxfId="436" priority="68" stopIfTrue="1" operator="between">
      <formula>150</formula>
      <formula>250</formula>
    </cfRule>
    <cfRule type="cellIs" dxfId="435" priority="69" stopIfTrue="1" operator="between">
      <formula>250</formula>
      <formula>300</formula>
    </cfRule>
  </conditionalFormatting>
  <conditionalFormatting sqref="M4">
    <cfRule type="cellIs" dxfId="434" priority="64" stopIfTrue="1" operator="greaterThan">
      <formula>300</formula>
    </cfRule>
    <cfRule type="cellIs" dxfId="433" priority="65" stopIfTrue="1" operator="between">
      <formula>150</formula>
      <formula>250</formula>
    </cfRule>
    <cfRule type="cellIs" dxfId="432" priority="66" stopIfTrue="1" operator="between">
      <formula>250</formula>
      <formula>300</formula>
    </cfRule>
  </conditionalFormatting>
  <conditionalFormatting sqref="N4">
    <cfRule type="cellIs" dxfId="431" priority="61" stopIfTrue="1" operator="greaterThan">
      <formula>300</formula>
    </cfRule>
    <cfRule type="cellIs" dxfId="430" priority="62" stopIfTrue="1" operator="between">
      <formula>150</formula>
      <formula>250</formula>
    </cfRule>
    <cfRule type="cellIs" dxfId="429" priority="63" stopIfTrue="1" operator="between">
      <formula>250</formula>
      <formula>300</formula>
    </cfRule>
  </conditionalFormatting>
  <conditionalFormatting sqref="O4">
    <cfRule type="cellIs" dxfId="428" priority="58" stopIfTrue="1" operator="greaterThan">
      <formula>300</formula>
    </cfRule>
    <cfRule type="cellIs" dxfId="427" priority="59" stopIfTrue="1" operator="between">
      <formula>150</formula>
      <formula>250</formula>
    </cfRule>
    <cfRule type="cellIs" dxfId="426" priority="60" stopIfTrue="1" operator="between">
      <formula>250</formula>
      <formula>300</formula>
    </cfRule>
  </conditionalFormatting>
  <conditionalFormatting sqref="P4">
    <cfRule type="cellIs" dxfId="425" priority="55" stopIfTrue="1" operator="greaterThan">
      <formula>300</formula>
    </cfRule>
    <cfRule type="cellIs" dxfId="424" priority="56" stopIfTrue="1" operator="between">
      <formula>150</formula>
      <formula>250</formula>
    </cfRule>
    <cfRule type="cellIs" dxfId="423" priority="57" stopIfTrue="1" operator="between">
      <formula>250</formula>
      <formula>300</formula>
    </cfRule>
  </conditionalFormatting>
  <conditionalFormatting sqref="Q4">
    <cfRule type="cellIs" dxfId="422" priority="52" stopIfTrue="1" operator="greaterThan">
      <formula>300</formula>
    </cfRule>
    <cfRule type="cellIs" dxfId="421" priority="53" stopIfTrue="1" operator="between">
      <formula>150</formula>
      <formula>250</formula>
    </cfRule>
    <cfRule type="cellIs" dxfId="420" priority="54" stopIfTrue="1" operator="between">
      <formula>250</formula>
      <formula>300</formula>
    </cfRule>
  </conditionalFormatting>
  <conditionalFormatting sqref="R4">
    <cfRule type="cellIs" dxfId="419" priority="49" stopIfTrue="1" operator="greaterThan">
      <formula>300</formula>
    </cfRule>
    <cfRule type="cellIs" dxfId="418" priority="50" stopIfTrue="1" operator="between">
      <formula>150</formula>
      <formula>250</formula>
    </cfRule>
    <cfRule type="cellIs" dxfId="417" priority="51" stopIfTrue="1" operator="between">
      <formula>250</formula>
      <formula>300</formula>
    </cfRule>
  </conditionalFormatting>
  <conditionalFormatting sqref="S4">
    <cfRule type="cellIs" dxfId="416" priority="46" stopIfTrue="1" operator="greaterThan">
      <formula>300</formula>
    </cfRule>
    <cfRule type="cellIs" dxfId="415" priority="47" stopIfTrue="1" operator="between">
      <formula>150</formula>
      <formula>250</formula>
    </cfRule>
    <cfRule type="cellIs" dxfId="414" priority="48" stopIfTrue="1" operator="between">
      <formula>250</formula>
      <formula>300</formula>
    </cfRule>
  </conditionalFormatting>
  <conditionalFormatting sqref="T4">
    <cfRule type="cellIs" dxfId="413" priority="43" stopIfTrue="1" operator="greaterThan">
      <formula>300</formula>
    </cfRule>
    <cfRule type="cellIs" dxfId="412" priority="44" stopIfTrue="1" operator="between">
      <formula>150</formula>
      <formula>250</formula>
    </cfRule>
    <cfRule type="cellIs" dxfId="411" priority="45" stopIfTrue="1" operator="between">
      <formula>250</formula>
      <formula>300</formula>
    </cfRule>
  </conditionalFormatting>
  <conditionalFormatting sqref="U4">
    <cfRule type="cellIs" dxfId="410" priority="40" stopIfTrue="1" operator="greaterThan">
      <formula>300</formula>
    </cfRule>
    <cfRule type="cellIs" dxfId="409" priority="41" stopIfTrue="1" operator="between">
      <formula>150</formula>
      <formula>250</formula>
    </cfRule>
    <cfRule type="cellIs" dxfId="408" priority="42" stopIfTrue="1" operator="between">
      <formula>250</formula>
      <formula>300</formula>
    </cfRule>
  </conditionalFormatting>
  <conditionalFormatting sqref="V4">
    <cfRule type="cellIs" dxfId="407" priority="37" stopIfTrue="1" operator="greaterThan">
      <formula>300</formula>
    </cfRule>
    <cfRule type="cellIs" dxfId="406" priority="38" stopIfTrue="1" operator="between">
      <formula>150</formula>
      <formula>250</formula>
    </cfRule>
    <cfRule type="cellIs" dxfId="405" priority="39" stopIfTrue="1" operator="between">
      <formula>250</formula>
      <formula>300</formula>
    </cfRule>
  </conditionalFormatting>
  <conditionalFormatting sqref="W4">
    <cfRule type="cellIs" dxfId="404" priority="34" stopIfTrue="1" operator="greaterThan">
      <formula>300</formula>
    </cfRule>
    <cfRule type="cellIs" dxfId="403" priority="35" stopIfTrue="1" operator="between">
      <formula>150</formula>
      <formula>250</formula>
    </cfRule>
    <cfRule type="cellIs" dxfId="402" priority="36" stopIfTrue="1" operator="between">
      <formula>250</formula>
      <formula>300</formula>
    </cfRule>
  </conditionalFormatting>
  <conditionalFormatting sqref="X4">
    <cfRule type="cellIs" dxfId="401" priority="31" stopIfTrue="1" operator="greaterThan">
      <formula>300</formula>
    </cfRule>
    <cfRule type="cellIs" dxfId="400" priority="32" stopIfTrue="1" operator="between">
      <formula>150</formula>
      <formula>250</formula>
    </cfRule>
    <cfRule type="cellIs" dxfId="399" priority="33" stopIfTrue="1" operator="between">
      <formula>250</formula>
      <formula>300</formula>
    </cfRule>
  </conditionalFormatting>
  <conditionalFormatting sqref="Y4">
    <cfRule type="cellIs" dxfId="398" priority="28" stopIfTrue="1" operator="greaterThan">
      <formula>300</formula>
    </cfRule>
    <cfRule type="cellIs" dxfId="397" priority="29" stopIfTrue="1" operator="between">
      <formula>150</formula>
      <formula>250</formula>
    </cfRule>
    <cfRule type="cellIs" dxfId="396" priority="30" stopIfTrue="1" operator="between">
      <formula>250</formula>
      <formula>300</formula>
    </cfRule>
  </conditionalFormatting>
  <conditionalFormatting sqref="Z4">
    <cfRule type="cellIs" dxfId="395" priority="25" stopIfTrue="1" operator="greaterThan">
      <formula>300</formula>
    </cfRule>
    <cfRule type="cellIs" dxfId="394" priority="26" stopIfTrue="1" operator="between">
      <formula>150</formula>
      <formula>250</formula>
    </cfRule>
    <cfRule type="cellIs" dxfId="393" priority="27" stopIfTrue="1" operator="between">
      <formula>250</formula>
      <formula>300</formula>
    </cfRule>
  </conditionalFormatting>
  <conditionalFormatting sqref="AA4">
    <cfRule type="cellIs" dxfId="392" priority="22" stopIfTrue="1" operator="greaterThan">
      <formula>300</formula>
    </cfRule>
    <cfRule type="cellIs" dxfId="391" priority="23" stopIfTrue="1" operator="between">
      <formula>150</formula>
      <formula>250</formula>
    </cfRule>
    <cfRule type="cellIs" dxfId="390" priority="24" stopIfTrue="1" operator="between">
      <formula>250</formula>
      <formula>300</formula>
    </cfRule>
  </conditionalFormatting>
  <conditionalFormatting sqref="AB4">
    <cfRule type="cellIs" dxfId="389" priority="19" stopIfTrue="1" operator="greaterThan">
      <formula>300</formula>
    </cfRule>
    <cfRule type="cellIs" dxfId="388" priority="20" stopIfTrue="1" operator="between">
      <formula>150</formula>
      <formula>250</formula>
    </cfRule>
    <cfRule type="cellIs" dxfId="387" priority="21" stopIfTrue="1" operator="between">
      <formula>250</formula>
      <formula>300</formula>
    </cfRule>
  </conditionalFormatting>
  <conditionalFormatting sqref="AC4">
    <cfRule type="cellIs" dxfId="386" priority="16" stopIfTrue="1" operator="greaterThan">
      <formula>300</formula>
    </cfRule>
    <cfRule type="cellIs" dxfId="385" priority="17" stopIfTrue="1" operator="between">
      <formula>150</formula>
      <formula>250</formula>
    </cfRule>
    <cfRule type="cellIs" dxfId="384" priority="18" stopIfTrue="1" operator="between">
      <formula>250</formula>
      <formula>300</formula>
    </cfRule>
  </conditionalFormatting>
  <conditionalFormatting sqref="AD4">
    <cfRule type="cellIs" dxfId="383" priority="10" stopIfTrue="1" operator="greaterThan">
      <formula>300</formula>
    </cfRule>
    <cfRule type="cellIs" dxfId="382" priority="11" stopIfTrue="1" operator="between">
      <formula>150</formula>
      <formula>250</formula>
    </cfRule>
    <cfRule type="cellIs" dxfId="381" priority="12" stopIfTrue="1" operator="between">
      <formula>250</formula>
      <formula>300</formula>
    </cfRule>
  </conditionalFormatting>
  <conditionalFormatting sqref="AE4">
    <cfRule type="cellIs" dxfId="380" priority="7" stopIfTrue="1" operator="greaterThan">
      <formula>300</formula>
    </cfRule>
    <cfRule type="cellIs" dxfId="379" priority="8" stopIfTrue="1" operator="between">
      <formula>150</formula>
      <formula>250</formula>
    </cfRule>
    <cfRule type="cellIs" dxfId="378" priority="9" stopIfTrue="1" operator="between">
      <formula>250</formula>
      <formula>300</formula>
    </cfRule>
  </conditionalFormatting>
  <conditionalFormatting sqref="AF4">
    <cfRule type="cellIs" dxfId="377" priority="4" stopIfTrue="1" operator="greaterThan">
      <formula>300</formula>
    </cfRule>
    <cfRule type="cellIs" dxfId="376" priority="5" stopIfTrue="1" operator="between">
      <formula>150</formula>
      <formula>250</formula>
    </cfRule>
    <cfRule type="cellIs" dxfId="375" priority="6" stopIfTrue="1" operator="between">
      <formula>250</formula>
      <formula>300</formula>
    </cfRule>
  </conditionalFormatting>
  <conditionalFormatting sqref="AG4">
    <cfRule type="cellIs" dxfId="374" priority="1" stopIfTrue="1" operator="greaterThan">
      <formula>300</formula>
    </cfRule>
    <cfRule type="cellIs" dxfId="373" priority="2" stopIfTrue="1" operator="between">
      <formula>150</formula>
      <formula>250</formula>
    </cfRule>
    <cfRule type="cellIs" dxfId="37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"/>
  <sheetViews>
    <sheetView workbookViewId="0"/>
  </sheetViews>
  <sheetFormatPr baseColWidth="10" defaultRowHeight="13.2" x14ac:dyDescent="0.25"/>
  <cols>
    <col min="1" max="1" width="23.5546875" style="11" customWidth="1"/>
    <col min="2" max="2" width="6.6640625" style="11" customWidth="1"/>
    <col min="3" max="3" width="6.6640625" customWidth="1"/>
    <col min="4" max="4" width="6.88671875" customWidth="1"/>
    <col min="5" max="7" width="6.6640625" customWidth="1"/>
    <col min="8" max="8" width="6.88671875" customWidth="1"/>
    <col min="9" max="9" width="6.6640625" customWidth="1"/>
    <col min="10" max="10" width="6.88671875" customWidth="1"/>
    <col min="11" max="12" width="6.6640625" customWidth="1"/>
    <col min="13" max="14" width="6.88671875" customWidth="1"/>
    <col min="15" max="18" width="6.6640625" customWidth="1"/>
    <col min="19" max="20" width="6.88671875" customWidth="1"/>
    <col min="21" max="22" width="6.6640625" customWidth="1"/>
    <col min="23" max="23" width="6.88671875" customWidth="1"/>
    <col min="24" max="24" width="6.6640625" customWidth="1"/>
    <col min="25" max="25" width="6.88671875" customWidth="1"/>
    <col min="26" max="28" width="6.6640625" customWidth="1"/>
    <col min="29" max="29" width="6.88671875" customWidth="1"/>
    <col min="30" max="30" width="6.6640625" customWidth="1"/>
    <col min="31" max="31" width="6.88671875" customWidth="1"/>
    <col min="32" max="33" width="6.6640625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 t="s">
        <v>5</v>
      </c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f>'Jan15'!AG3</f>
        <v>15.599</v>
      </c>
      <c r="C3" s="12">
        <v>0.72499999999999998</v>
      </c>
      <c r="D3" s="12">
        <v>6.6120000000000001</v>
      </c>
      <c r="E3" s="12">
        <v>17.751000000000001</v>
      </c>
      <c r="F3" s="12">
        <v>7.5439999999999996</v>
      </c>
      <c r="G3" s="12">
        <v>8.7929999999999993</v>
      </c>
      <c r="H3" s="12">
        <v>8.5060000000000002</v>
      </c>
      <c r="I3" s="12">
        <v>5.9470000000000001</v>
      </c>
      <c r="J3" s="12">
        <v>11.535</v>
      </c>
      <c r="K3" s="12">
        <v>20.419</v>
      </c>
      <c r="L3" s="12">
        <v>19.178000000000001</v>
      </c>
      <c r="M3" s="12">
        <v>20.698</v>
      </c>
      <c r="N3" s="12">
        <v>23.587</v>
      </c>
      <c r="O3" s="12">
        <v>27.071000000000002</v>
      </c>
      <c r="P3" s="12">
        <v>36.798999999999999</v>
      </c>
      <c r="Q3" s="12">
        <v>38.162999999999997</v>
      </c>
      <c r="R3" s="12">
        <v>38.168999999999997</v>
      </c>
      <c r="S3" s="12">
        <v>31.381</v>
      </c>
      <c r="T3" s="12">
        <v>8.6929999999999996</v>
      </c>
      <c r="U3" s="12">
        <v>32.704000000000001</v>
      </c>
      <c r="V3" s="12">
        <v>33.201000000000001</v>
      </c>
      <c r="W3" s="12">
        <v>13.983000000000001</v>
      </c>
      <c r="X3" s="12">
        <v>1.871</v>
      </c>
      <c r="Y3" s="12">
        <v>2.2010000000000001</v>
      </c>
      <c r="Z3" s="12">
        <v>15.48</v>
      </c>
      <c r="AA3" s="12">
        <v>37.472999999999999</v>
      </c>
      <c r="AB3" s="12">
        <v>35.79</v>
      </c>
      <c r="AC3" s="12">
        <v>4.5990000000000002</v>
      </c>
      <c r="AD3" s="12">
        <v>46.552999999999997</v>
      </c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12">
        <f>'Jan15'!AG4</f>
        <v>29.300000000000004</v>
      </c>
      <c r="C4" s="6">
        <f t="shared" ref="C4:H4" si="0">SUM(C54:C57)</f>
        <v>3.4000000000000004</v>
      </c>
      <c r="D4" s="6">
        <f t="shared" si="0"/>
        <v>11.9</v>
      </c>
      <c r="E4" s="6">
        <f t="shared" si="0"/>
        <v>52.9</v>
      </c>
      <c r="F4" s="6">
        <f t="shared" si="0"/>
        <v>32.299999999999997</v>
      </c>
      <c r="G4" s="6">
        <f t="shared" si="0"/>
        <v>26.799999999999997</v>
      </c>
      <c r="H4" s="6">
        <f t="shared" si="0"/>
        <v>29.5</v>
      </c>
      <c r="I4" s="6">
        <f t="shared" ref="I4:N4" si="1">SUM(I54:I57)</f>
        <v>31.3</v>
      </c>
      <c r="J4" s="6">
        <f t="shared" si="1"/>
        <v>40.499999999999993</v>
      </c>
      <c r="K4" s="6">
        <f t="shared" si="1"/>
        <v>69.400000000000006</v>
      </c>
      <c r="L4" s="6">
        <f t="shared" si="1"/>
        <v>106.2</v>
      </c>
      <c r="M4" s="6">
        <f t="shared" si="1"/>
        <v>109.39999999999999</v>
      </c>
      <c r="N4" s="6">
        <f t="shared" si="1"/>
        <v>129.1</v>
      </c>
      <c r="O4" s="6">
        <f t="shared" ref="O4:T4" si="2">SUM(O54:O57)</f>
        <v>119.8</v>
      </c>
      <c r="P4" s="6">
        <f t="shared" si="2"/>
        <v>107.70000000000002</v>
      </c>
      <c r="Q4" s="6">
        <f t="shared" si="2"/>
        <v>127.00000000000001</v>
      </c>
      <c r="R4" s="6">
        <f t="shared" si="2"/>
        <v>122.8</v>
      </c>
      <c r="S4" s="6">
        <f t="shared" si="2"/>
        <v>96.8</v>
      </c>
      <c r="T4" s="6">
        <f t="shared" si="2"/>
        <v>45.900000000000006</v>
      </c>
      <c r="U4" s="6">
        <f t="shared" ref="U4:Z4" si="3">SUM(U54:U57)</f>
        <v>184.4</v>
      </c>
      <c r="V4" s="6">
        <f t="shared" si="3"/>
        <v>193.9</v>
      </c>
      <c r="W4" s="6">
        <f t="shared" si="3"/>
        <v>43.199999999999996</v>
      </c>
      <c r="X4" s="6">
        <f t="shared" si="3"/>
        <v>8.6999999999999993</v>
      </c>
      <c r="Y4" s="6">
        <f t="shared" si="3"/>
        <v>12.399999999999999</v>
      </c>
      <c r="Z4" s="6">
        <f t="shared" si="3"/>
        <v>71.8</v>
      </c>
      <c r="AA4" s="6">
        <f>SUM(AA54:AA57)</f>
        <v>202.5</v>
      </c>
      <c r="AB4" s="6">
        <f>SUM(AB54:AB57)</f>
        <v>206.7</v>
      </c>
      <c r="AC4" s="6">
        <f>SUM(AC54:AC57)</f>
        <v>20.3</v>
      </c>
      <c r="AD4" s="6">
        <f>SUM(AD54:AD57)</f>
        <v>94.600000000000009</v>
      </c>
      <c r="AI4" s="9">
        <f>SUM(C4:AG4)</f>
        <v>2301.2000000000003</v>
      </c>
      <c r="AJ4" s="14">
        <f>AVERAGE(C4:AG4)</f>
        <v>82.185714285714297</v>
      </c>
      <c r="AK4" s="15"/>
    </row>
    <row r="5" spans="1:40" x14ac:dyDescent="0.25">
      <c r="A5" s="11" t="s">
        <v>29</v>
      </c>
      <c r="B5" s="10">
        <f>'Jan15'!AG5</f>
        <v>82804</v>
      </c>
      <c r="C5" s="10">
        <v>82806</v>
      </c>
      <c r="D5" s="10">
        <v>82819</v>
      </c>
      <c r="E5" s="10">
        <v>82871</v>
      </c>
      <c r="F5" s="10">
        <v>82904</v>
      </c>
      <c r="G5" s="10">
        <v>82931</v>
      </c>
      <c r="H5" s="10">
        <v>82960</v>
      </c>
      <c r="I5" s="10">
        <v>82992</v>
      </c>
      <c r="J5" s="10">
        <v>83033</v>
      </c>
      <c r="K5" s="10">
        <v>83102</v>
      </c>
      <c r="L5" s="10">
        <v>83209</v>
      </c>
      <c r="M5" s="10">
        <v>83318</v>
      </c>
      <c r="N5" s="10">
        <v>83448</v>
      </c>
      <c r="O5" s="10">
        <v>83567</v>
      </c>
      <c r="P5" s="10">
        <v>83675</v>
      </c>
      <c r="Q5" s="10">
        <v>83802</v>
      </c>
      <c r="R5" s="10">
        <v>83925</v>
      </c>
      <c r="S5" s="10">
        <v>84022</v>
      </c>
      <c r="T5" s="10">
        <v>84086</v>
      </c>
      <c r="U5" s="10">
        <v>84253</v>
      </c>
      <c r="V5" s="10">
        <v>84448</v>
      </c>
      <c r="W5" s="10">
        <v>84490</v>
      </c>
      <c r="X5" s="10">
        <v>84500</v>
      </c>
      <c r="Y5" s="10">
        <v>84512</v>
      </c>
      <c r="Z5" s="10">
        <v>84584</v>
      </c>
      <c r="AA5" s="10">
        <v>84786</v>
      </c>
      <c r="AB5" s="10">
        <v>84993</v>
      </c>
      <c r="AC5" s="10">
        <v>85014</v>
      </c>
      <c r="AD5" s="10">
        <v>85108</v>
      </c>
      <c r="AE5" s="10"/>
      <c r="AF5" s="10"/>
      <c r="AG5" s="10"/>
      <c r="AI5" s="10">
        <f>MAX(C5:AG5)-B5</f>
        <v>2304</v>
      </c>
    </row>
    <row r="6" spans="1:40" s="19" customFormat="1" x14ac:dyDescent="0.25">
      <c r="A6" s="11" t="s">
        <v>27</v>
      </c>
      <c r="B6" s="10">
        <f>'Jan15'!AG6</f>
        <v>70905</v>
      </c>
      <c r="C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>
        <f>SUM(AI54:AI56)</f>
        <v>73008</v>
      </c>
      <c r="AE6" s="24"/>
      <c r="AF6" s="24"/>
      <c r="AG6" s="24"/>
      <c r="AJ6" s="20"/>
    </row>
    <row r="7" spans="1:40" x14ac:dyDescent="0.25">
      <c r="A7" s="18" t="s">
        <v>37</v>
      </c>
      <c r="B7" s="10">
        <f>'Jan15'!AG7</f>
        <v>11899</v>
      </c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>
        <f>AI57</f>
        <v>12100</v>
      </c>
      <c r="AE7" s="10"/>
      <c r="AF7" s="10"/>
      <c r="AG7" s="10"/>
      <c r="AI7" s="10"/>
      <c r="AJ7" s="16"/>
    </row>
    <row r="8" spans="1:40" x14ac:dyDescent="0.25">
      <c r="B8" s="29"/>
      <c r="O8" s="10"/>
      <c r="AG8" s="10"/>
    </row>
    <row r="53" spans="1:41" x14ac:dyDescent="0.25">
      <c r="AI53" t="s">
        <v>38</v>
      </c>
    </row>
    <row r="54" spans="1:41" x14ac:dyDescent="0.25">
      <c r="A54" s="11" t="s">
        <v>22</v>
      </c>
      <c r="B54"/>
      <c r="C54" s="12">
        <v>1.3</v>
      </c>
      <c r="D54" s="12">
        <v>5.7</v>
      </c>
      <c r="E54" s="12">
        <v>24.4</v>
      </c>
      <c r="F54" s="12">
        <v>14.2</v>
      </c>
      <c r="G54" s="12">
        <v>11.8</v>
      </c>
      <c r="H54" s="12">
        <v>12.5</v>
      </c>
      <c r="I54" s="12">
        <v>14</v>
      </c>
      <c r="J54" s="12">
        <v>17.899999999999999</v>
      </c>
      <c r="K54" s="12">
        <v>29.9</v>
      </c>
      <c r="L54" s="12">
        <v>43.8</v>
      </c>
      <c r="M54" s="12">
        <v>43</v>
      </c>
      <c r="N54" s="12">
        <v>51.7</v>
      </c>
      <c r="O54" s="12">
        <v>42.4</v>
      </c>
      <c r="P54" s="12">
        <v>35.9</v>
      </c>
      <c r="Q54" s="12">
        <v>41.1</v>
      </c>
      <c r="R54" s="12">
        <v>38.700000000000003</v>
      </c>
      <c r="S54" s="12">
        <v>29.3</v>
      </c>
      <c r="T54" s="12">
        <v>13.3</v>
      </c>
      <c r="U54" s="12">
        <v>56.7</v>
      </c>
      <c r="V54" s="12">
        <v>58.3</v>
      </c>
      <c r="W54" s="12">
        <v>12.5</v>
      </c>
      <c r="X54" s="12">
        <v>2.4</v>
      </c>
      <c r="Y54" s="12">
        <v>3.4</v>
      </c>
      <c r="Z54" s="12">
        <v>22.2</v>
      </c>
      <c r="AA54" s="12">
        <v>62.2</v>
      </c>
      <c r="AB54" s="12">
        <v>60.6</v>
      </c>
      <c r="AC54" s="12">
        <v>5.8</v>
      </c>
      <c r="AD54" s="12">
        <v>27.6</v>
      </c>
      <c r="AE54" s="12"/>
      <c r="AF54" s="12"/>
      <c r="AG54" s="12"/>
      <c r="AH54" s="12"/>
      <c r="AI54" s="12">
        <v>25090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/>
      <c r="C55" s="12">
        <v>0.8</v>
      </c>
      <c r="D55" s="12">
        <v>2.2999999999999998</v>
      </c>
      <c r="E55" s="12">
        <v>9.8000000000000007</v>
      </c>
      <c r="F55" s="12">
        <v>7.6</v>
      </c>
      <c r="G55" s="12">
        <v>6.1</v>
      </c>
      <c r="H55" s="12">
        <v>7.5</v>
      </c>
      <c r="I55" s="12">
        <v>7.6</v>
      </c>
      <c r="J55" s="12">
        <v>10</v>
      </c>
      <c r="K55" s="12">
        <v>18.399999999999999</v>
      </c>
      <c r="L55" s="12">
        <v>28</v>
      </c>
      <c r="M55" s="12">
        <v>32.799999999999997</v>
      </c>
      <c r="N55" s="12">
        <v>40.799999999999997</v>
      </c>
      <c r="O55" s="12">
        <v>39.200000000000003</v>
      </c>
      <c r="P55" s="12">
        <v>35.5</v>
      </c>
      <c r="Q55" s="12">
        <v>40.6</v>
      </c>
      <c r="R55" s="12">
        <v>37.9</v>
      </c>
      <c r="S55" s="12">
        <v>28.8</v>
      </c>
      <c r="T55" s="12">
        <v>13</v>
      </c>
      <c r="U55" s="12">
        <v>56</v>
      </c>
      <c r="V55" s="12">
        <v>57.9</v>
      </c>
      <c r="W55" s="12">
        <v>12.3</v>
      </c>
      <c r="X55" s="12">
        <v>2.2999999999999998</v>
      </c>
      <c r="Y55" s="12">
        <v>3.2</v>
      </c>
      <c r="Z55" s="12">
        <v>21.4</v>
      </c>
      <c r="AA55" s="12">
        <v>60.8</v>
      </c>
      <c r="AB55" s="12">
        <v>60.9</v>
      </c>
      <c r="AC55" s="12">
        <v>5.8</v>
      </c>
      <c r="AD55" s="12">
        <v>27.1</v>
      </c>
      <c r="AE55" s="12"/>
      <c r="AF55" s="12"/>
      <c r="AG55" s="12"/>
      <c r="AH55" s="12"/>
      <c r="AI55" s="12">
        <v>24586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/>
      <c r="C56" s="12">
        <v>1.3</v>
      </c>
      <c r="D56" s="12">
        <v>3.9</v>
      </c>
      <c r="E56" s="12">
        <v>18.399999999999999</v>
      </c>
      <c r="F56" s="12">
        <v>10.199999999999999</v>
      </c>
      <c r="G56" s="12">
        <v>8.9</v>
      </c>
      <c r="H56" s="12">
        <v>9.5</v>
      </c>
      <c r="I56" s="12">
        <v>9.6999999999999993</v>
      </c>
      <c r="J56" s="12">
        <v>12.2</v>
      </c>
      <c r="K56" s="12">
        <v>20.7</v>
      </c>
      <c r="L56" s="12">
        <v>33.5</v>
      </c>
      <c r="M56" s="12">
        <v>32.5</v>
      </c>
      <c r="N56" s="12">
        <v>35.1</v>
      </c>
      <c r="O56" s="12">
        <v>34.4</v>
      </c>
      <c r="P56" s="12">
        <v>29.4</v>
      </c>
      <c r="Q56" s="12">
        <v>33.1</v>
      </c>
      <c r="R56" s="12">
        <v>31.8</v>
      </c>
      <c r="S56" s="12">
        <v>26.1</v>
      </c>
      <c r="T56" s="12">
        <v>12.9</v>
      </c>
      <c r="U56" s="12">
        <v>49.4</v>
      </c>
      <c r="V56" s="12">
        <v>50.8</v>
      </c>
      <c r="W56" s="12">
        <v>12.1</v>
      </c>
      <c r="X56" s="12">
        <v>2.2999999999999998</v>
      </c>
      <c r="Y56" s="12">
        <v>3.1</v>
      </c>
      <c r="Z56" s="12">
        <v>21.2</v>
      </c>
      <c r="AA56" s="12">
        <v>53.8</v>
      </c>
      <c r="AB56" s="12">
        <v>54.7</v>
      </c>
      <c r="AC56" s="12">
        <v>5.7</v>
      </c>
      <c r="AD56" s="12">
        <v>26.6</v>
      </c>
      <c r="AE56" s="12"/>
      <c r="AF56" s="12"/>
      <c r="AG56" s="12"/>
      <c r="AH56" s="12"/>
      <c r="AI56" s="12">
        <v>23332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/>
      <c r="C57" s="12">
        <v>0</v>
      </c>
      <c r="D57" s="12">
        <v>0</v>
      </c>
      <c r="E57" s="12">
        <v>0.3</v>
      </c>
      <c r="F57" s="12">
        <v>0.3</v>
      </c>
      <c r="G57" s="12">
        <v>0</v>
      </c>
      <c r="H57" s="12">
        <v>0</v>
      </c>
      <c r="I57" s="12">
        <v>0</v>
      </c>
      <c r="J57" s="12">
        <v>0.4</v>
      </c>
      <c r="K57" s="12">
        <v>0.4</v>
      </c>
      <c r="L57" s="12">
        <v>0.9</v>
      </c>
      <c r="M57" s="12">
        <v>1.1000000000000001</v>
      </c>
      <c r="N57" s="12">
        <v>1.5</v>
      </c>
      <c r="O57" s="12">
        <v>3.8</v>
      </c>
      <c r="P57" s="12">
        <v>6.9</v>
      </c>
      <c r="Q57" s="12">
        <v>12.2</v>
      </c>
      <c r="R57" s="12">
        <v>14.4</v>
      </c>
      <c r="S57" s="12">
        <v>12.6</v>
      </c>
      <c r="T57" s="12">
        <v>6.7</v>
      </c>
      <c r="U57" s="12">
        <v>22.3</v>
      </c>
      <c r="V57" s="12">
        <v>26.9</v>
      </c>
      <c r="W57" s="12">
        <v>6.3</v>
      </c>
      <c r="X57" s="12">
        <v>1.7</v>
      </c>
      <c r="Y57" s="12">
        <v>2.7</v>
      </c>
      <c r="Z57" s="12">
        <v>7</v>
      </c>
      <c r="AA57" s="12">
        <v>25.7</v>
      </c>
      <c r="AB57" s="12">
        <v>30.5</v>
      </c>
      <c r="AC57" s="12">
        <v>3</v>
      </c>
      <c r="AD57" s="12">
        <v>13.3</v>
      </c>
      <c r="AE57" s="12"/>
      <c r="AF57" s="12"/>
      <c r="AG57" s="12"/>
      <c r="AH57" s="12"/>
      <c r="AI57" s="12">
        <v>12100</v>
      </c>
      <c r="AJ57" s="12"/>
      <c r="AK57" s="12"/>
      <c r="AL57" s="12"/>
      <c r="AM57" s="12"/>
      <c r="AN57" s="12"/>
      <c r="AO57" s="12"/>
    </row>
  </sheetData>
  <phoneticPr fontId="21" type="noConversion"/>
  <conditionalFormatting sqref="C4:AG4">
    <cfRule type="cellIs" dxfId="4514" priority="1" stopIfTrue="1" operator="greaterThan">
      <formula>300</formula>
    </cfRule>
    <cfRule type="cellIs" dxfId="4513" priority="2" stopIfTrue="1" operator="between">
      <formula>150</formula>
      <formula>250</formula>
    </cfRule>
    <cfRule type="cellIs" dxfId="4512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29.7</v>
      </c>
      <c r="C3" s="12">
        <v>14.7</v>
      </c>
      <c r="D3" s="12">
        <v>38.5</v>
      </c>
      <c r="E3" s="12">
        <v>9.5</v>
      </c>
      <c r="F3" s="12">
        <v>37.5</v>
      </c>
      <c r="G3" s="12">
        <v>34.9</v>
      </c>
      <c r="H3" s="12">
        <v>27.4</v>
      </c>
      <c r="I3" s="12">
        <v>29</v>
      </c>
      <c r="J3" s="12">
        <v>10.7</v>
      </c>
      <c r="K3" s="12">
        <v>31.4</v>
      </c>
      <c r="L3" s="12">
        <v>17.3</v>
      </c>
      <c r="M3" s="12">
        <v>24.3</v>
      </c>
      <c r="N3" s="12">
        <v>24.1</v>
      </c>
      <c r="O3" s="12">
        <v>18.2</v>
      </c>
      <c r="P3" s="12">
        <v>36.6</v>
      </c>
      <c r="Q3" s="12">
        <v>6.4</v>
      </c>
      <c r="R3" s="12">
        <v>3.8</v>
      </c>
      <c r="S3" s="12">
        <v>6.5</v>
      </c>
      <c r="T3" s="12">
        <v>22.6</v>
      </c>
      <c r="U3" s="12">
        <v>23.8</v>
      </c>
      <c r="V3" s="12">
        <v>9.1999999999999993</v>
      </c>
      <c r="W3" s="12">
        <v>12.6</v>
      </c>
      <c r="X3" s="12">
        <v>8.4</v>
      </c>
      <c r="Y3" s="12">
        <v>4.8</v>
      </c>
      <c r="Z3" s="12">
        <v>5.2</v>
      </c>
      <c r="AA3" s="12">
        <v>7.4</v>
      </c>
      <c r="AB3" s="12">
        <v>3.8</v>
      </c>
      <c r="AC3" s="12">
        <v>22.3</v>
      </c>
      <c r="AD3" s="12">
        <v>10.199999999999999</v>
      </c>
      <c r="AE3" s="12">
        <v>5.2</v>
      </c>
      <c r="AF3" s="12">
        <v>2.1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136.5</v>
      </c>
      <c r="C4" s="28">
        <f t="shared" ref="C4:D4" si="1">SUM(C54:C57)</f>
        <v>38.4</v>
      </c>
      <c r="D4" s="28">
        <f t="shared" si="1"/>
        <v>117.39999999999999</v>
      </c>
      <c r="E4" s="28">
        <f t="shared" ref="E4:F4" si="2">SUM(E54:E57)</f>
        <v>28.71</v>
      </c>
      <c r="F4" s="28">
        <f t="shared" si="2"/>
        <v>75</v>
      </c>
      <c r="G4" s="28">
        <f t="shared" ref="G4:H4" si="3">SUM(G54:G57)</f>
        <v>102.60000000000001</v>
      </c>
      <c r="H4" s="28">
        <f t="shared" si="3"/>
        <v>137.20000000000002</v>
      </c>
      <c r="I4" s="28">
        <f t="shared" ref="I4:J4" si="4">SUM(I54:I57)</f>
        <v>130.69999999999999</v>
      </c>
      <c r="J4" s="28">
        <f t="shared" si="4"/>
        <v>43.8</v>
      </c>
      <c r="K4" s="28">
        <f t="shared" ref="K4:L4" si="5">SUM(K54:K57)</f>
        <v>119.20000000000002</v>
      </c>
      <c r="L4" s="28">
        <f t="shared" si="5"/>
        <v>47.6</v>
      </c>
      <c r="M4" s="28">
        <f t="shared" ref="M4:N4" si="6">SUM(M54:M57)</f>
        <v>115.70000000000002</v>
      </c>
      <c r="N4" s="28">
        <f t="shared" si="6"/>
        <v>111.8</v>
      </c>
      <c r="O4" s="28">
        <f t="shared" ref="O4:P4" si="7">SUM(O54:O57)</f>
        <v>38.799999999999997</v>
      </c>
      <c r="P4" s="28">
        <f t="shared" si="7"/>
        <v>59.5</v>
      </c>
      <c r="Q4" s="28">
        <f t="shared" ref="Q4:R4" si="8">SUM(Q54:Q57)</f>
        <v>19.400000000000002</v>
      </c>
      <c r="R4" s="28">
        <f t="shared" si="8"/>
        <v>17.599999999999998</v>
      </c>
      <c r="S4" s="28">
        <f t="shared" ref="S4:V4" si="9">SUM(S54:S57)</f>
        <v>21.400000000000002</v>
      </c>
      <c r="T4" s="28">
        <f t="shared" si="9"/>
        <v>73.8</v>
      </c>
      <c r="U4" s="28">
        <f t="shared" si="9"/>
        <v>95.5</v>
      </c>
      <c r="V4" s="28">
        <f t="shared" si="9"/>
        <v>38.5</v>
      </c>
      <c r="W4" s="28">
        <f t="shared" ref="W4:Z4" si="10">SUM(W54:W57)</f>
        <v>42.9</v>
      </c>
      <c r="X4" s="28">
        <f t="shared" si="10"/>
        <v>31.099999999999998</v>
      </c>
      <c r="Y4" s="28">
        <f t="shared" si="10"/>
        <v>22.4</v>
      </c>
      <c r="Z4" s="28">
        <f t="shared" si="10"/>
        <v>23.200000000000003</v>
      </c>
      <c r="AA4" s="28">
        <f t="shared" ref="AA4:AC4" si="11">SUM(AA54:AA57)</f>
        <v>28.900000000000002</v>
      </c>
      <c r="AB4" s="28">
        <f t="shared" si="11"/>
        <v>16.600000000000001</v>
      </c>
      <c r="AC4" s="28">
        <f t="shared" si="11"/>
        <v>44.199999999999996</v>
      </c>
      <c r="AD4" s="28">
        <f t="shared" ref="AD4:AE4" si="12">SUM(AD54:AD57)</f>
        <v>16.899999999999999</v>
      </c>
      <c r="AE4" s="28">
        <f t="shared" si="12"/>
        <v>6.9</v>
      </c>
      <c r="AF4" s="28">
        <f t="shared" ref="AF4" si="13">SUM(AF54:AF57)</f>
        <v>7.6</v>
      </c>
      <c r="AG4" s="28"/>
      <c r="AI4" s="9">
        <f>SUM(C4:AG4)</f>
        <v>1673.3100000000004</v>
      </c>
      <c r="AJ4" s="14">
        <f>AVERAGE(C4:AG4)</f>
        <v>55.777000000000015</v>
      </c>
      <c r="AK4" s="15"/>
    </row>
    <row r="5" spans="1:40" x14ac:dyDescent="0.25">
      <c r="A5" s="11" t="s">
        <v>29</v>
      </c>
      <c r="B5" s="10">
        <f t="shared" ref="B5" si="14">$A53+B6</f>
        <v>505086</v>
      </c>
      <c r="C5" s="10">
        <f t="shared" ref="C5:D5" si="15">$A53+C6</f>
        <v>505125</v>
      </c>
      <c r="D5" s="10">
        <f t="shared" si="15"/>
        <v>505242</v>
      </c>
      <c r="E5" s="10">
        <f t="shared" ref="E5:F5" si="16">$A53+E6</f>
        <v>505271</v>
      </c>
      <c r="F5" s="10">
        <f t="shared" si="16"/>
        <v>505346</v>
      </c>
      <c r="G5" s="10">
        <f t="shared" ref="G5:H5" si="17">$A53+G6</f>
        <v>505449</v>
      </c>
      <c r="H5" s="10">
        <f t="shared" si="17"/>
        <v>505586</v>
      </c>
      <c r="I5" s="10">
        <f t="shared" ref="I5:J5" si="18">$A53+I6</f>
        <v>505717</v>
      </c>
      <c r="J5" s="10">
        <f t="shared" si="18"/>
        <v>505760</v>
      </c>
      <c r="K5" s="10">
        <f t="shared" ref="K5:L5" si="19">$A53+K6</f>
        <v>505879</v>
      </c>
      <c r="L5" s="10">
        <f t="shared" si="19"/>
        <v>505927</v>
      </c>
      <c r="M5" s="10">
        <f t="shared" ref="M5:N5" si="20">$A53+M6</f>
        <v>506043</v>
      </c>
      <c r="N5" s="10">
        <f t="shared" si="20"/>
        <v>506155</v>
      </c>
      <c r="O5" s="10">
        <f t="shared" ref="O5:P5" si="21">$A53+O6</f>
        <v>506195</v>
      </c>
      <c r="P5" s="10">
        <f t="shared" si="21"/>
        <v>506254</v>
      </c>
      <c r="Q5" s="10">
        <f t="shared" ref="Q5:R5" si="22">$A53+Q6</f>
        <v>506273</v>
      </c>
      <c r="R5" s="10">
        <f t="shared" si="22"/>
        <v>506291</v>
      </c>
      <c r="S5" s="10">
        <f t="shared" ref="S5:T5" si="23">$A53+S6</f>
        <v>506313</v>
      </c>
      <c r="T5" s="10">
        <f t="shared" si="23"/>
        <v>506387</v>
      </c>
      <c r="U5" s="10">
        <f t="shared" ref="U5:V5" si="24">$A53+U6</f>
        <v>506482</v>
      </c>
      <c r="V5" s="10">
        <f t="shared" si="24"/>
        <v>506521</v>
      </c>
      <c r="W5" s="10">
        <f t="shared" ref="W5:Y5" si="25">$A53+W6</f>
        <v>506564</v>
      </c>
      <c r="X5" s="10">
        <f t="shared" si="25"/>
        <v>506596</v>
      </c>
      <c r="Y5" s="10">
        <f t="shared" si="25"/>
        <v>506618</v>
      </c>
      <c r="Z5" s="10">
        <f t="shared" ref="Z5:AB5" si="26">$A53+Z6</f>
        <v>506642</v>
      </c>
      <c r="AA5" s="10">
        <f t="shared" si="26"/>
        <v>506671</v>
      </c>
      <c r="AB5" s="10">
        <f t="shared" si="26"/>
        <v>506688</v>
      </c>
      <c r="AC5" s="10">
        <f t="shared" ref="AC5:AD5" si="27">$A53+AC6</f>
        <v>506732</v>
      </c>
      <c r="AD5" s="10">
        <f t="shared" si="27"/>
        <v>506749</v>
      </c>
      <c r="AE5" s="10">
        <f t="shared" ref="AE5:AF5" si="28">$A53+AE6</f>
        <v>506755</v>
      </c>
      <c r="AF5" s="10">
        <f t="shared" si="28"/>
        <v>506763</v>
      </c>
      <c r="AG5" s="10"/>
      <c r="AI5" s="10">
        <f>MAX(C5:AG5)-B5</f>
        <v>1677</v>
      </c>
    </row>
    <row r="6" spans="1:40" s="19" customFormat="1" x14ac:dyDescent="0.25">
      <c r="B6" s="24">
        <v>463411</v>
      </c>
      <c r="C6" s="24">
        <v>463450</v>
      </c>
      <c r="D6" s="24">
        <v>463567</v>
      </c>
      <c r="E6" s="24">
        <v>463596</v>
      </c>
      <c r="F6" s="24">
        <v>463671</v>
      </c>
      <c r="G6" s="24">
        <v>463774</v>
      </c>
      <c r="H6" s="24">
        <v>463911</v>
      </c>
      <c r="I6" s="24">
        <v>464042</v>
      </c>
      <c r="J6" s="24">
        <v>464085</v>
      </c>
      <c r="K6" s="24">
        <v>464204</v>
      </c>
      <c r="L6" s="24">
        <v>464252</v>
      </c>
      <c r="M6" s="24">
        <v>464368</v>
      </c>
      <c r="N6" s="24">
        <v>464480</v>
      </c>
      <c r="O6" s="24">
        <v>464520</v>
      </c>
      <c r="P6" s="24">
        <v>464579</v>
      </c>
      <c r="Q6" s="24">
        <v>464598</v>
      </c>
      <c r="R6" s="24">
        <v>464616</v>
      </c>
      <c r="S6" s="24">
        <v>464638</v>
      </c>
      <c r="T6" s="24">
        <v>464712</v>
      </c>
      <c r="U6" s="24">
        <v>464807</v>
      </c>
      <c r="V6" s="24">
        <v>464846</v>
      </c>
      <c r="W6" s="24">
        <v>464889</v>
      </c>
      <c r="X6" s="24">
        <v>464921</v>
      </c>
      <c r="Y6" s="24">
        <v>464943</v>
      </c>
      <c r="Z6" s="24">
        <v>464967</v>
      </c>
      <c r="AA6" s="24">
        <v>464996</v>
      </c>
      <c r="AB6" s="30">
        <v>465013</v>
      </c>
      <c r="AC6" s="30">
        <v>465057</v>
      </c>
      <c r="AD6" s="24">
        <v>465074</v>
      </c>
      <c r="AE6" s="24">
        <v>465080</v>
      </c>
      <c r="AF6" s="24">
        <v>465088</v>
      </c>
      <c r="AG6" s="24"/>
      <c r="AI6" s="10"/>
      <c r="AJ6" s="20"/>
    </row>
    <row r="7" spans="1:40" x14ac:dyDescent="0.25">
      <c r="A7" s="11" t="s">
        <v>27</v>
      </c>
      <c r="B7" s="10">
        <v>432595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434065</v>
      </c>
      <c r="AI7" s="10">
        <f>MAX(C7:AG7)-B7</f>
        <v>1470</v>
      </c>
      <c r="AJ7" s="16"/>
    </row>
    <row r="8" spans="1:40" x14ac:dyDescent="0.25">
      <c r="A8" s="18" t="s">
        <v>37</v>
      </c>
      <c r="B8" s="10">
        <v>72490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G8" s="10">
        <f>AI57</f>
        <v>72697</v>
      </c>
      <c r="AI8" s="10">
        <f>MAX(C8:AG8)-B8</f>
        <v>207</v>
      </c>
    </row>
    <row r="9" spans="1:40" x14ac:dyDescent="0.25">
      <c r="AI9" s="10">
        <f>SUM(AI7:AI8)</f>
        <v>1677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41.8</v>
      </c>
      <c r="C54" s="12">
        <v>10.7</v>
      </c>
      <c r="D54" s="12">
        <v>36.4</v>
      </c>
      <c r="E54" s="12">
        <v>7.71</v>
      </c>
      <c r="F54" s="12">
        <v>22.9</v>
      </c>
      <c r="G54" s="12">
        <v>30.4</v>
      </c>
      <c r="H54" s="12">
        <v>42.7</v>
      </c>
      <c r="I54" s="12">
        <v>40.5</v>
      </c>
      <c r="J54" s="12">
        <v>12.3</v>
      </c>
      <c r="K54" s="12">
        <v>37.1</v>
      </c>
      <c r="L54" s="12">
        <v>13.3</v>
      </c>
      <c r="M54" s="12">
        <v>36.1</v>
      </c>
      <c r="N54" s="12">
        <v>35.1</v>
      </c>
      <c r="O54" s="12">
        <v>10.8</v>
      </c>
      <c r="P54" s="12">
        <v>17.399999999999999</v>
      </c>
      <c r="Q54" s="12">
        <v>5.0999999999999996</v>
      </c>
      <c r="R54" s="12">
        <v>4.5</v>
      </c>
      <c r="S54" s="12">
        <v>5.7</v>
      </c>
      <c r="T54" s="12">
        <v>21.7</v>
      </c>
      <c r="U54" s="12">
        <v>30.3</v>
      </c>
      <c r="V54" s="12">
        <v>10.7</v>
      </c>
      <c r="W54" s="12">
        <v>12.1</v>
      </c>
      <c r="X54" s="12">
        <v>8.4</v>
      </c>
      <c r="Y54" s="12">
        <v>5.9</v>
      </c>
      <c r="Z54" s="12">
        <v>6.2</v>
      </c>
      <c r="AA54" s="12">
        <v>7.9</v>
      </c>
      <c r="AB54" s="12">
        <v>4.3</v>
      </c>
      <c r="AC54" s="12">
        <v>12.5</v>
      </c>
      <c r="AD54" s="12">
        <v>4.8</v>
      </c>
      <c r="AE54" s="12">
        <v>2.1</v>
      </c>
      <c r="AF54" s="12">
        <v>2.5</v>
      </c>
      <c r="AG54" s="12"/>
      <c r="AH54" s="12"/>
      <c r="AI54" s="10">
        <v>107349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41.9</v>
      </c>
      <c r="C55" s="12">
        <v>11.2</v>
      </c>
      <c r="D55" s="12">
        <v>35.799999999999997</v>
      </c>
      <c r="E55" s="12">
        <v>8.4</v>
      </c>
      <c r="F55" s="12">
        <v>22.8</v>
      </c>
      <c r="G55" s="12">
        <v>30.8</v>
      </c>
      <c r="H55" s="12">
        <v>42.5</v>
      </c>
      <c r="I55" s="12">
        <v>40.4</v>
      </c>
      <c r="J55" s="12">
        <v>12.7</v>
      </c>
      <c r="K55" s="12">
        <v>36.700000000000003</v>
      </c>
      <c r="L55" s="12">
        <v>13.7</v>
      </c>
      <c r="M55" s="12">
        <v>36.200000000000003</v>
      </c>
      <c r="N55" s="12">
        <v>34.9</v>
      </c>
      <c r="O55" s="12">
        <v>11.2</v>
      </c>
      <c r="P55" s="12">
        <v>17.8</v>
      </c>
      <c r="Q55" s="12">
        <v>5.7</v>
      </c>
      <c r="R55" s="12">
        <v>5.2</v>
      </c>
      <c r="S55" s="12">
        <v>6.3</v>
      </c>
      <c r="T55" s="12">
        <v>21.9</v>
      </c>
      <c r="U55" s="12">
        <v>30.5</v>
      </c>
      <c r="V55" s="12">
        <v>11.2</v>
      </c>
      <c r="W55" s="12">
        <v>12.4</v>
      </c>
      <c r="X55" s="12">
        <v>9</v>
      </c>
      <c r="Y55" s="12">
        <v>6.5</v>
      </c>
      <c r="Z55" s="12">
        <v>6.8</v>
      </c>
      <c r="AA55" s="12">
        <v>8.4</v>
      </c>
      <c r="AB55" s="12">
        <v>5</v>
      </c>
      <c r="AC55" s="12">
        <v>12.5</v>
      </c>
      <c r="AD55" s="12">
        <v>4.4000000000000004</v>
      </c>
      <c r="AE55" s="12">
        <v>1.4</v>
      </c>
      <c r="AF55" s="12">
        <v>1</v>
      </c>
      <c r="AG55" s="12"/>
      <c r="AH55" s="12"/>
      <c r="AI55" s="10">
        <v>146723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37.299999999999997</v>
      </c>
      <c r="C56" s="12">
        <v>10.9</v>
      </c>
      <c r="D56" s="12">
        <v>30.7</v>
      </c>
      <c r="E56" s="12">
        <v>8.1</v>
      </c>
      <c r="F56" s="12">
        <v>20.399999999999999</v>
      </c>
      <c r="G56" s="12">
        <v>28.5</v>
      </c>
      <c r="H56" s="12">
        <v>37.200000000000003</v>
      </c>
      <c r="I56" s="12">
        <v>35.799999999999997</v>
      </c>
      <c r="J56" s="12">
        <v>12.4</v>
      </c>
      <c r="K56" s="12">
        <v>32.4</v>
      </c>
      <c r="L56" s="12">
        <v>13.4</v>
      </c>
      <c r="M56" s="12">
        <v>32</v>
      </c>
      <c r="N56" s="12">
        <v>30.3</v>
      </c>
      <c r="O56" s="12">
        <v>10.9</v>
      </c>
      <c r="P56" s="12">
        <v>16.8</v>
      </c>
      <c r="Q56" s="12">
        <v>5.5</v>
      </c>
      <c r="R56" s="12">
        <v>5.0999999999999996</v>
      </c>
      <c r="S56" s="12">
        <v>6.1</v>
      </c>
      <c r="T56" s="12">
        <v>20.9</v>
      </c>
      <c r="U56" s="12">
        <v>26.2</v>
      </c>
      <c r="V56" s="12">
        <v>10.9</v>
      </c>
      <c r="W56" s="12">
        <v>12.1</v>
      </c>
      <c r="X56" s="12">
        <v>8.6999999999999993</v>
      </c>
      <c r="Y56" s="12">
        <v>6.5</v>
      </c>
      <c r="Z56" s="12">
        <v>6.6</v>
      </c>
      <c r="AA56" s="12">
        <v>8.3000000000000007</v>
      </c>
      <c r="AB56" s="12">
        <v>4.8</v>
      </c>
      <c r="AC56" s="12">
        <v>12.8</v>
      </c>
      <c r="AD56" s="12">
        <v>5.8</v>
      </c>
      <c r="AE56" s="12">
        <v>2.9</v>
      </c>
      <c r="AF56" s="12">
        <v>3.8</v>
      </c>
      <c r="AG56" s="12"/>
      <c r="AH56" s="12"/>
      <c r="AI56" s="10">
        <v>138318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15.5</v>
      </c>
      <c r="C57" s="12">
        <v>5.6</v>
      </c>
      <c r="D57" s="12">
        <v>14.5</v>
      </c>
      <c r="E57" s="12">
        <v>4.5</v>
      </c>
      <c r="F57" s="12">
        <v>8.9</v>
      </c>
      <c r="G57" s="12">
        <v>12.9</v>
      </c>
      <c r="H57" s="12">
        <v>14.8</v>
      </c>
      <c r="I57" s="12">
        <v>14</v>
      </c>
      <c r="J57" s="12">
        <v>6.4</v>
      </c>
      <c r="K57" s="12">
        <v>13</v>
      </c>
      <c r="L57" s="12">
        <v>7.2</v>
      </c>
      <c r="M57" s="12">
        <v>11.4</v>
      </c>
      <c r="N57" s="12">
        <v>11.5</v>
      </c>
      <c r="O57" s="12">
        <v>5.9</v>
      </c>
      <c r="P57" s="12">
        <v>7.5</v>
      </c>
      <c r="Q57" s="12">
        <v>3.1</v>
      </c>
      <c r="R57" s="12">
        <v>2.8</v>
      </c>
      <c r="S57" s="12">
        <v>3.3</v>
      </c>
      <c r="T57" s="12">
        <v>9.3000000000000007</v>
      </c>
      <c r="U57" s="12">
        <v>8.5</v>
      </c>
      <c r="V57" s="12">
        <v>5.7</v>
      </c>
      <c r="W57" s="12">
        <v>6.3</v>
      </c>
      <c r="X57" s="12">
        <v>5</v>
      </c>
      <c r="Y57" s="12">
        <v>3.5</v>
      </c>
      <c r="Z57" s="12">
        <v>3.6</v>
      </c>
      <c r="AA57" s="12">
        <v>4.3</v>
      </c>
      <c r="AB57" s="12">
        <v>2.5</v>
      </c>
      <c r="AC57" s="12">
        <v>6.4</v>
      </c>
      <c r="AD57" s="12">
        <v>1.9</v>
      </c>
      <c r="AE57" s="12">
        <v>0.5</v>
      </c>
      <c r="AF57" s="12">
        <v>0.3</v>
      </c>
      <c r="AG57" s="12"/>
      <c r="AH57" s="12"/>
      <c r="AI57" s="10">
        <v>72697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371" priority="187" stopIfTrue="1" operator="greaterThan">
      <formula>300</formula>
    </cfRule>
    <cfRule type="cellIs" dxfId="370" priority="188" stopIfTrue="1" operator="between">
      <formula>150</formula>
      <formula>250</formula>
    </cfRule>
    <cfRule type="cellIs" dxfId="369" priority="189" stopIfTrue="1" operator="between">
      <formula>250</formula>
      <formula>300</formula>
    </cfRule>
  </conditionalFormatting>
  <conditionalFormatting sqref="AG4">
    <cfRule type="cellIs" dxfId="368" priority="94" stopIfTrue="1" operator="greaterThan">
      <formula>300</formula>
    </cfRule>
    <cfRule type="cellIs" dxfId="367" priority="95" stopIfTrue="1" operator="between">
      <formula>150</formula>
      <formula>250</formula>
    </cfRule>
    <cfRule type="cellIs" dxfId="366" priority="96" stopIfTrue="1" operator="between">
      <formula>250</formula>
      <formula>300</formula>
    </cfRule>
  </conditionalFormatting>
  <conditionalFormatting sqref="B4">
    <cfRule type="cellIs" dxfId="365" priority="91" stopIfTrue="1" operator="greaterThan">
      <formula>300</formula>
    </cfRule>
    <cfRule type="cellIs" dxfId="364" priority="92" stopIfTrue="1" operator="between">
      <formula>150</formula>
      <formula>250</formula>
    </cfRule>
    <cfRule type="cellIs" dxfId="363" priority="93" stopIfTrue="1" operator="between">
      <formula>250</formula>
      <formula>300</formula>
    </cfRule>
  </conditionalFormatting>
  <conditionalFormatting sqref="D4">
    <cfRule type="cellIs" dxfId="362" priority="88" stopIfTrue="1" operator="greaterThan">
      <formula>300</formula>
    </cfRule>
    <cfRule type="cellIs" dxfId="361" priority="89" stopIfTrue="1" operator="between">
      <formula>150</formula>
      <formula>250</formula>
    </cfRule>
    <cfRule type="cellIs" dxfId="360" priority="90" stopIfTrue="1" operator="between">
      <formula>250</formula>
      <formula>300</formula>
    </cfRule>
  </conditionalFormatting>
  <conditionalFormatting sqref="E4">
    <cfRule type="cellIs" dxfId="359" priority="85" stopIfTrue="1" operator="greaterThan">
      <formula>300</formula>
    </cfRule>
    <cfRule type="cellIs" dxfId="358" priority="86" stopIfTrue="1" operator="between">
      <formula>150</formula>
      <formula>250</formula>
    </cfRule>
    <cfRule type="cellIs" dxfId="357" priority="87" stopIfTrue="1" operator="between">
      <formula>250</formula>
      <formula>300</formula>
    </cfRule>
  </conditionalFormatting>
  <conditionalFormatting sqref="F4">
    <cfRule type="cellIs" dxfId="356" priority="82" stopIfTrue="1" operator="greaterThan">
      <formula>300</formula>
    </cfRule>
    <cfRule type="cellIs" dxfId="355" priority="83" stopIfTrue="1" operator="between">
      <formula>150</formula>
      <formula>250</formula>
    </cfRule>
    <cfRule type="cellIs" dxfId="354" priority="84" stopIfTrue="1" operator="between">
      <formula>250</formula>
      <formula>300</formula>
    </cfRule>
  </conditionalFormatting>
  <conditionalFormatting sqref="G4">
    <cfRule type="cellIs" dxfId="353" priority="79" stopIfTrue="1" operator="greaterThan">
      <formula>300</formula>
    </cfRule>
    <cfRule type="cellIs" dxfId="352" priority="80" stopIfTrue="1" operator="between">
      <formula>150</formula>
      <formula>250</formula>
    </cfRule>
    <cfRule type="cellIs" dxfId="351" priority="81" stopIfTrue="1" operator="between">
      <formula>250</formula>
      <formula>300</formula>
    </cfRule>
  </conditionalFormatting>
  <conditionalFormatting sqref="H4">
    <cfRule type="cellIs" dxfId="350" priority="76" stopIfTrue="1" operator="greaterThan">
      <formula>300</formula>
    </cfRule>
    <cfRule type="cellIs" dxfId="349" priority="77" stopIfTrue="1" operator="between">
      <formula>150</formula>
      <formula>250</formula>
    </cfRule>
    <cfRule type="cellIs" dxfId="348" priority="78" stopIfTrue="1" operator="between">
      <formula>250</formula>
      <formula>300</formula>
    </cfRule>
  </conditionalFormatting>
  <conditionalFormatting sqref="I4">
    <cfRule type="cellIs" dxfId="347" priority="73" stopIfTrue="1" operator="greaterThan">
      <formula>300</formula>
    </cfRule>
    <cfRule type="cellIs" dxfId="346" priority="74" stopIfTrue="1" operator="between">
      <formula>150</formula>
      <formula>250</formula>
    </cfRule>
    <cfRule type="cellIs" dxfId="345" priority="75" stopIfTrue="1" operator="between">
      <formula>250</formula>
      <formula>300</formula>
    </cfRule>
  </conditionalFormatting>
  <conditionalFormatting sqref="J4">
    <cfRule type="cellIs" dxfId="344" priority="70" stopIfTrue="1" operator="greaterThan">
      <formula>300</formula>
    </cfRule>
    <cfRule type="cellIs" dxfId="343" priority="71" stopIfTrue="1" operator="between">
      <formula>150</formula>
      <formula>250</formula>
    </cfRule>
    <cfRule type="cellIs" dxfId="342" priority="72" stopIfTrue="1" operator="between">
      <formula>250</formula>
      <formula>300</formula>
    </cfRule>
  </conditionalFormatting>
  <conditionalFormatting sqref="K4">
    <cfRule type="cellIs" dxfId="341" priority="67" stopIfTrue="1" operator="greaterThan">
      <formula>300</formula>
    </cfRule>
    <cfRule type="cellIs" dxfId="340" priority="68" stopIfTrue="1" operator="between">
      <formula>150</formula>
      <formula>250</formula>
    </cfRule>
    <cfRule type="cellIs" dxfId="339" priority="69" stopIfTrue="1" operator="between">
      <formula>250</formula>
      <formula>300</formula>
    </cfRule>
  </conditionalFormatting>
  <conditionalFormatting sqref="L4">
    <cfRule type="cellIs" dxfId="338" priority="64" stopIfTrue="1" operator="greaterThan">
      <formula>300</formula>
    </cfRule>
    <cfRule type="cellIs" dxfId="337" priority="65" stopIfTrue="1" operator="between">
      <formula>150</formula>
      <formula>250</formula>
    </cfRule>
    <cfRule type="cellIs" dxfId="336" priority="66" stopIfTrue="1" operator="between">
      <formula>250</formula>
      <formula>300</formula>
    </cfRule>
  </conditionalFormatting>
  <conditionalFormatting sqref="M4">
    <cfRule type="cellIs" dxfId="335" priority="61" stopIfTrue="1" operator="greaterThan">
      <formula>300</formula>
    </cfRule>
    <cfRule type="cellIs" dxfId="334" priority="62" stopIfTrue="1" operator="between">
      <formula>150</formula>
      <formula>250</formula>
    </cfRule>
    <cfRule type="cellIs" dxfId="333" priority="63" stopIfTrue="1" operator="between">
      <formula>250</formula>
      <formula>300</formula>
    </cfRule>
  </conditionalFormatting>
  <conditionalFormatting sqref="N4">
    <cfRule type="cellIs" dxfId="332" priority="58" stopIfTrue="1" operator="greaterThan">
      <formula>300</formula>
    </cfRule>
    <cfRule type="cellIs" dxfId="331" priority="59" stopIfTrue="1" operator="between">
      <formula>150</formula>
      <formula>250</formula>
    </cfRule>
    <cfRule type="cellIs" dxfId="330" priority="60" stopIfTrue="1" operator="between">
      <formula>250</formula>
      <formula>300</formula>
    </cfRule>
  </conditionalFormatting>
  <conditionalFormatting sqref="O4">
    <cfRule type="cellIs" dxfId="329" priority="55" stopIfTrue="1" operator="greaterThan">
      <formula>300</formula>
    </cfRule>
    <cfRule type="cellIs" dxfId="328" priority="56" stopIfTrue="1" operator="between">
      <formula>150</formula>
      <formula>250</formula>
    </cfRule>
    <cfRule type="cellIs" dxfId="327" priority="57" stopIfTrue="1" operator="between">
      <formula>250</formula>
      <formula>300</formula>
    </cfRule>
  </conditionalFormatting>
  <conditionalFormatting sqref="P4">
    <cfRule type="cellIs" dxfId="326" priority="52" stopIfTrue="1" operator="greaterThan">
      <formula>300</formula>
    </cfRule>
    <cfRule type="cellIs" dxfId="325" priority="53" stopIfTrue="1" operator="between">
      <formula>150</formula>
      <formula>250</formula>
    </cfRule>
    <cfRule type="cellIs" dxfId="324" priority="54" stopIfTrue="1" operator="between">
      <formula>250</formula>
      <formula>300</formula>
    </cfRule>
  </conditionalFormatting>
  <conditionalFormatting sqref="Q4">
    <cfRule type="cellIs" dxfId="323" priority="49" stopIfTrue="1" operator="greaterThan">
      <formula>300</formula>
    </cfRule>
    <cfRule type="cellIs" dxfId="322" priority="50" stopIfTrue="1" operator="between">
      <formula>150</formula>
      <formula>250</formula>
    </cfRule>
    <cfRule type="cellIs" dxfId="321" priority="51" stopIfTrue="1" operator="between">
      <formula>250</formula>
      <formula>300</formula>
    </cfRule>
  </conditionalFormatting>
  <conditionalFormatting sqref="R4">
    <cfRule type="cellIs" dxfId="320" priority="46" stopIfTrue="1" operator="greaterThan">
      <formula>300</formula>
    </cfRule>
    <cfRule type="cellIs" dxfId="319" priority="47" stopIfTrue="1" operator="between">
      <formula>150</formula>
      <formula>250</formula>
    </cfRule>
    <cfRule type="cellIs" dxfId="318" priority="48" stopIfTrue="1" operator="between">
      <formula>250</formula>
      <formula>300</formula>
    </cfRule>
  </conditionalFormatting>
  <conditionalFormatting sqref="S4">
    <cfRule type="cellIs" dxfId="317" priority="43" stopIfTrue="1" operator="greaterThan">
      <formula>300</formula>
    </cfRule>
    <cfRule type="cellIs" dxfId="316" priority="44" stopIfTrue="1" operator="between">
      <formula>150</formula>
      <formula>250</formula>
    </cfRule>
    <cfRule type="cellIs" dxfId="315" priority="45" stopIfTrue="1" operator="between">
      <formula>250</formula>
      <formula>300</formula>
    </cfRule>
  </conditionalFormatting>
  <conditionalFormatting sqref="T4:V4">
    <cfRule type="cellIs" dxfId="314" priority="34" stopIfTrue="1" operator="greaterThan">
      <formula>300</formula>
    </cfRule>
    <cfRule type="cellIs" dxfId="313" priority="35" stopIfTrue="1" operator="between">
      <formula>150</formula>
      <formula>250</formula>
    </cfRule>
    <cfRule type="cellIs" dxfId="312" priority="36" stopIfTrue="1" operator="between">
      <formula>250</formula>
      <formula>300</formula>
    </cfRule>
  </conditionalFormatting>
  <conditionalFormatting sqref="W4">
    <cfRule type="cellIs" dxfId="311" priority="31" stopIfTrue="1" operator="greaterThan">
      <formula>300</formula>
    </cfRule>
    <cfRule type="cellIs" dxfId="310" priority="32" stopIfTrue="1" operator="between">
      <formula>150</formula>
      <formula>250</formula>
    </cfRule>
    <cfRule type="cellIs" dxfId="309" priority="33" stopIfTrue="1" operator="between">
      <formula>250</formula>
      <formula>300</formula>
    </cfRule>
  </conditionalFormatting>
  <conditionalFormatting sqref="X4">
    <cfRule type="cellIs" dxfId="308" priority="28" stopIfTrue="1" operator="greaterThan">
      <formula>300</formula>
    </cfRule>
    <cfRule type="cellIs" dxfId="307" priority="29" stopIfTrue="1" operator="between">
      <formula>150</formula>
      <formula>250</formula>
    </cfRule>
    <cfRule type="cellIs" dxfId="306" priority="30" stopIfTrue="1" operator="between">
      <formula>250</formula>
      <formula>300</formula>
    </cfRule>
  </conditionalFormatting>
  <conditionalFormatting sqref="Y4">
    <cfRule type="cellIs" dxfId="305" priority="22" stopIfTrue="1" operator="greaterThan">
      <formula>300</formula>
    </cfRule>
    <cfRule type="cellIs" dxfId="304" priority="23" stopIfTrue="1" operator="between">
      <formula>150</formula>
      <formula>250</formula>
    </cfRule>
    <cfRule type="cellIs" dxfId="303" priority="24" stopIfTrue="1" operator="between">
      <formula>250</formula>
      <formula>300</formula>
    </cfRule>
  </conditionalFormatting>
  <conditionalFormatting sqref="Z4">
    <cfRule type="cellIs" dxfId="302" priority="19" stopIfTrue="1" operator="greaterThan">
      <formula>300</formula>
    </cfRule>
    <cfRule type="cellIs" dxfId="301" priority="20" stopIfTrue="1" operator="between">
      <formula>150</formula>
      <formula>250</formula>
    </cfRule>
    <cfRule type="cellIs" dxfId="300" priority="21" stopIfTrue="1" operator="between">
      <formula>250</formula>
      <formula>300</formula>
    </cfRule>
  </conditionalFormatting>
  <conditionalFormatting sqref="AA4">
    <cfRule type="cellIs" dxfId="299" priority="16" stopIfTrue="1" operator="greaterThan">
      <formula>300</formula>
    </cfRule>
    <cfRule type="cellIs" dxfId="298" priority="17" stopIfTrue="1" operator="between">
      <formula>150</formula>
      <formula>250</formula>
    </cfRule>
    <cfRule type="cellIs" dxfId="297" priority="18" stopIfTrue="1" operator="between">
      <formula>250</formula>
      <formula>300</formula>
    </cfRule>
  </conditionalFormatting>
  <conditionalFormatting sqref="AB4:AC4">
    <cfRule type="cellIs" dxfId="296" priority="10" stopIfTrue="1" operator="greaterThan">
      <formula>300</formula>
    </cfRule>
    <cfRule type="cellIs" dxfId="295" priority="11" stopIfTrue="1" operator="between">
      <formula>150</formula>
      <formula>250</formula>
    </cfRule>
    <cfRule type="cellIs" dxfId="294" priority="12" stopIfTrue="1" operator="between">
      <formula>250</formula>
      <formula>300</formula>
    </cfRule>
  </conditionalFormatting>
  <conditionalFormatting sqref="AD4">
    <cfRule type="cellIs" dxfId="293" priority="7" stopIfTrue="1" operator="greaterThan">
      <formula>300</formula>
    </cfRule>
    <cfRule type="cellIs" dxfId="292" priority="8" stopIfTrue="1" operator="between">
      <formula>150</formula>
      <formula>250</formula>
    </cfRule>
    <cfRule type="cellIs" dxfId="291" priority="9" stopIfTrue="1" operator="between">
      <formula>250</formula>
      <formula>300</formula>
    </cfRule>
  </conditionalFormatting>
  <conditionalFormatting sqref="AE4">
    <cfRule type="cellIs" dxfId="290" priority="4" stopIfTrue="1" operator="greaterThan">
      <formula>300</formula>
    </cfRule>
    <cfRule type="cellIs" dxfId="289" priority="5" stopIfTrue="1" operator="between">
      <formula>150</formula>
      <formula>250</formula>
    </cfRule>
    <cfRule type="cellIs" dxfId="288" priority="6" stopIfTrue="1" operator="between">
      <formula>250</formula>
      <formula>300</formula>
    </cfRule>
  </conditionalFormatting>
  <conditionalFormatting sqref="AF4">
    <cfRule type="cellIs" dxfId="287" priority="1" stopIfTrue="1" operator="greaterThan">
      <formula>300</formula>
    </cfRule>
    <cfRule type="cellIs" dxfId="286" priority="2" stopIfTrue="1" operator="between">
      <formula>150</formula>
      <formula>250</formula>
    </cfRule>
    <cfRule type="cellIs" dxfId="285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2.1</v>
      </c>
      <c r="C3" s="12">
        <v>8.6</v>
      </c>
      <c r="D3" s="12">
        <v>11.7</v>
      </c>
      <c r="E3" s="12">
        <v>1.9</v>
      </c>
      <c r="F3" s="12">
        <v>2.1</v>
      </c>
      <c r="G3" s="12">
        <v>23.2</v>
      </c>
      <c r="H3" s="12">
        <v>10.9</v>
      </c>
      <c r="I3" s="12">
        <v>22.1</v>
      </c>
      <c r="J3" s="12">
        <v>2.2999999999999998</v>
      </c>
      <c r="K3" s="12">
        <v>2.5</v>
      </c>
      <c r="L3" s="12">
        <v>0.4</v>
      </c>
      <c r="M3" s="12">
        <v>1.6</v>
      </c>
      <c r="N3" s="12">
        <v>4.8</v>
      </c>
      <c r="O3" s="12">
        <v>8.8000000000000007</v>
      </c>
      <c r="P3" s="12">
        <v>6.4</v>
      </c>
      <c r="Q3" s="12">
        <v>5.2</v>
      </c>
      <c r="R3" s="12">
        <v>6.6</v>
      </c>
      <c r="S3" s="12">
        <v>4.7</v>
      </c>
      <c r="T3" s="12">
        <v>17.100000000000001</v>
      </c>
      <c r="U3" s="12">
        <v>4</v>
      </c>
      <c r="V3" s="12">
        <v>4.5999999999999996</v>
      </c>
      <c r="W3" s="12">
        <v>4</v>
      </c>
      <c r="X3" s="12">
        <v>6</v>
      </c>
      <c r="Y3" s="12">
        <v>20.5</v>
      </c>
      <c r="Z3" s="12">
        <v>8.5</v>
      </c>
      <c r="AA3" s="12">
        <v>10.7</v>
      </c>
      <c r="AB3" s="12">
        <v>15.5</v>
      </c>
      <c r="AC3" s="12">
        <v>5.3</v>
      </c>
      <c r="AD3" s="12">
        <v>6.5</v>
      </c>
      <c r="AE3" s="12">
        <v>4.4000000000000004</v>
      </c>
      <c r="AF3" s="12">
        <v>23.9</v>
      </c>
      <c r="AG3" s="12">
        <v>22.1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7.6</v>
      </c>
      <c r="C4" s="28">
        <f t="shared" ref="C4:D4" si="1">SUM(C54:C57)</f>
        <v>19.7</v>
      </c>
      <c r="D4" s="28">
        <f t="shared" si="1"/>
        <v>29.4</v>
      </c>
      <c r="E4" s="28">
        <f t="shared" ref="E4:F4" si="2">SUM(E54:E57)</f>
        <v>6.3000000000000007</v>
      </c>
      <c r="F4" s="28">
        <f t="shared" si="2"/>
        <v>5.3</v>
      </c>
      <c r="G4" s="28">
        <f t="shared" ref="G4:H4" si="3">SUM(G54:G57)</f>
        <v>42.800000000000004</v>
      </c>
      <c r="H4" s="28">
        <f t="shared" si="3"/>
        <v>27.8</v>
      </c>
      <c r="I4" s="28">
        <f t="shared" ref="I4:J4" si="4">SUM(I54:I57)</f>
        <v>75.3</v>
      </c>
      <c r="J4" s="28">
        <f t="shared" si="4"/>
        <v>9.1000000000000014</v>
      </c>
      <c r="K4" s="28">
        <f t="shared" ref="K4:L4" si="5">SUM(K54:K57)</f>
        <v>6.5</v>
      </c>
      <c r="L4" s="28">
        <f t="shared" si="5"/>
        <v>1.4</v>
      </c>
      <c r="M4" s="28">
        <f t="shared" ref="M4:N4" si="6">SUM(M54:M57)</f>
        <v>5.8000000000000007</v>
      </c>
      <c r="N4" s="28">
        <f t="shared" si="6"/>
        <v>18.2</v>
      </c>
      <c r="O4" s="28">
        <f t="shared" ref="O4:W4" si="7">SUM(O54:O57)</f>
        <v>29.4</v>
      </c>
      <c r="P4" s="28">
        <f t="shared" si="7"/>
        <v>19.7</v>
      </c>
      <c r="Q4" s="28">
        <f t="shared" si="7"/>
        <v>17.100000000000001</v>
      </c>
      <c r="R4" s="28">
        <f t="shared" si="7"/>
        <v>20.5</v>
      </c>
      <c r="S4" s="28">
        <f t="shared" si="7"/>
        <v>18.399999999999999</v>
      </c>
      <c r="T4" s="28">
        <f t="shared" si="7"/>
        <v>46.3</v>
      </c>
      <c r="U4" s="28">
        <f t="shared" si="7"/>
        <v>17.900000000000002</v>
      </c>
      <c r="V4" s="28">
        <f t="shared" si="7"/>
        <v>20.000000000000004</v>
      </c>
      <c r="W4" s="28">
        <f t="shared" si="7"/>
        <v>16.899999999999999</v>
      </c>
      <c r="X4" s="28">
        <f t="shared" ref="X4:Y4" si="8">SUM(X54:X57)</f>
        <v>24.4</v>
      </c>
      <c r="Y4" s="28">
        <f t="shared" si="8"/>
        <v>50</v>
      </c>
      <c r="Z4" s="28">
        <f t="shared" ref="Z4:AA4" si="9">SUM(Z54:Z57)</f>
        <v>30.699999999999996</v>
      </c>
      <c r="AA4" s="28">
        <f t="shared" si="9"/>
        <v>34.4</v>
      </c>
      <c r="AB4" s="28">
        <f t="shared" ref="AB4:AC4" si="10">SUM(AB54:AB57)</f>
        <v>36.5</v>
      </c>
      <c r="AC4" s="28">
        <f t="shared" si="10"/>
        <v>19.100000000000001</v>
      </c>
      <c r="AD4" s="28">
        <f t="shared" ref="AD4:AE4" si="11">SUM(AD54:AD57)</f>
        <v>17</v>
      </c>
      <c r="AE4" s="28">
        <f t="shared" si="11"/>
        <v>13.1</v>
      </c>
      <c r="AF4" s="28">
        <f t="shared" ref="AF4:AG4" si="12">SUM(AF54:AF57)</f>
        <v>67.099999999999994</v>
      </c>
      <c r="AG4" s="28">
        <f t="shared" si="12"/>
        <v>55.900000000000006</v>
      </c>
      <c r="AI4" s="9">
        <f>SUM(C4:AG4)</f>
        <v>802</v>
      </c>
      <c r="AJ4" s="14">
        <f>AVERAGE(C4:AG4)</f>
        <v>25.870967741935484</v>
      </c>
      <c r="AK4" s="15"/>
    </row>
    <row r="5" spans="1:40" x14ac:dyDescent="0.25">
      <c r="A5" s="11" t="s">
        <v>29</v>
      </c>
      <c r="B5" s="10">
        <f t="shared" ref="B5" si="13">$A53+B6</f>
        <v>506763</v>
      </c>
      <c r="C5" s="10">
        <f t="shared" ref="C5:D5" si="14">$A53+C6</f>
        <v>506782</v>
      </c>
      <c r="D5" s="10">
        <f t="shared" si="14"/>
        <v>506813</v>
      </c>
      <c r="E5" s="10">
        <f t="shared" ref="E5:F5" si="15">$A53+E6</f>
        <v>506819</v>
      </c>
      <c r="F5" s="10">
        <f t="shared" si="15"/>
        <v>506825</v>
      </c>
      <c r="G5" s="10">
        <f t="shared" ref="G5:H5" si="16">$A53+G6</f>
        <v>506867</v>
      </c>
      <c r="H5" s="10">
        <f t="shared" si="16"/>
        <v>506895</v>
      </c>
      <c r="I5" s="10">
        <f t="shared" ref="I5:J5" si="17">$A53+I6</f>
        <v>506971</v>
      </c>
      <c r="J5" s="10">
        <f t="shared" si="17"/>
        <v>506979</v>
      </c>
      <c r="K5" s="10">
        <f t="shared" ref="K5:L5" si="18">$A53+K6</f>
        <v>506987</v>
      </c>
      <c r="L5" s="10">
        <f t="shared" si="18"/>
        <v>506988</v>
      </c>
      <c r="M5" s="10">
        <f t="shared" ref="M5:N5" si="19">$A53+M6</f>
        <v>506994</v>
      </c>
      <c r="N5" s="10">
        <f t="shared" si="19"/>
        <v>507013</v>
      </c>
      <c r="O5" s="10">
        <f t="shared" ref="O5:W5" si="20">$A53+O6</f>
        <v>507043</v>
      </c>
      <c r="P5" s="10">
        <f t="shared" si="20"/>
        <v>507062</v>
      </c>
      <c r="Q5" s="10">
        <f t="shared" si="20"/>
        <v>507079</v>
      </c>
      <c r="R5" s="10">
        <f t="shared" si="20"/>
        <v>507099</v>
      </c>
      <c r="S5" s="10">
        <f t="shared" si="20"/>
        <v>507119</v>
      </c>
      <c r="T5" s="10">
        <f t="shared" si="20"/>
        <v>507165</v>
      </c>
      <c r="U5" s="10">
        <f t="shared" si="20"/>
        <v>507183</v>
      </c>
      <c r="V5" s="10">
        <f t="shared" si="20"/>
        <v>507203</v>
      </c>
      <c r="W5" s="10">
        <f t="shared" si="20"/>
        <v>507222</v>
      </c>
      <c r="X5" s="10">
        <f t="shared" ref="X5:Y5" si="21">$A53+X6</f>
        <v>507245</v>
      </c>
      <c r="Y5" s="10">
        <f t="shared" si="21"/>
        <v>507295</v>
      </c>
      <c r="Z5" s="10">
        <f t="shared" ref="Z5:AA5" si="22">$A53+Z6</f>
        <v>507326</v>
      </c>
      <c r="AA5" s="10">
        <f t="shared" si="22"/>
        <v>507361</v>
      </c>
      <c r="AB5" s="10">
        <f t="shared" ref="AB5:AC5" si="23">$A53+AB6</f>
        <v>507397</v>
      </c>
      <c r="AC5" s="10">
        <f t="shared" si="23"/>
        <v>507416</v>
      </c>
      <c r="AD5" s="10">
        <f t="shared" ref="AD5:AE5" si="24">$A53+AD6</f>
        <v>507434</v>
      </c>
      <c r="AE5" s="10">
        <f t="shared" si="24"/>
        <v>507447</v>
      </c>
      <c r="AF5" s="10">
        <f t="shared" ref="AF5:AG5" si="25">$A53+AF6</f>
        <v>507514</v>
      </c>
      <c r="AG5" s="10">
        <f t="shared" si="25"/>
        <v>507569</v>
      </c>
      <c r="AI5" s="10">
        <f>MAX(C5:AG5)-B5</f>
        <v>806</v>
      </c>
    </row>
    <row r="6" spans="1:40" s="19" customFormat="1" x14ac:dyDescent="0.25">
      <c r="B6" s="24">
        <v>465088</v>
      </c>
      <c r="C6" s="24">
        <v>465107</v>
      </c>
      <c r="D6" s="24">
        <v>465138</v>
      </c>
      <c r="E6" s="24">
        <v>465144</v>
      </c>
      <c r="F6" s="24">
        <v>465150</v>
      </c>
      <c r="G6" s="24">
        <v>465192</v>
      </c>
      <c r="H6" s="24">
        <v>465220</v>
      </c>
      <c r="I6" s="24">
        <v>465296</v>
      </c>
      <c r="J6" s="24">
        <v>465304</v>
      </c>
      <c r="K6" s="24">
        <v>465312</v>
      </c>
      <c r="L6" s="24">
        <v>465313</v>
      </c>
      <c r="M6" s="24">
        <v>465319</v>
      </c>
      <c r="N6" s="24">
        <v>465338</v>
      </c>
      <c r="O6" s="24">
        <v>465368</v>
      </c>
      <c r="P6" s="24">
        <v>465387</v>
      </c>
      <c r="Q6" s="24">
        <v>465404</v>
      </c>
      <c r="R6" s="24">
        <v>465424</v>
      </c>
      <c r="S6" s="24">
        <v>465444</v>
      </c>
      <c r="T6" s="24">
        <v>465490</v>
      </c>
      <c r="U6" s="24">
        <v>465508</v>
      </c>
      <c r="V6" s="24">
        <v>465528</v>
      </c>
      <c r="W6" s="24">
        <v>465547</v>
      </c>
      <c r="X6" s="24">
        <v>465570</v>
      </c>
      <c r="Y6" s="24">
        <v>465620</v>
      </c>
      <c r="Z6" s="24">
        <v>465651</v>
      </c>
      <c r="AA6" s="24">
        <v>465686</v>
      </c>
      <c r="AB6" s="30">
        <v>465722</v>
      </c>
      <c r="AC6" s="30">
        <v>465741</v>
      </c>
      <c r="AD6" s="24">
        <v>465759</v>
      </c>
      <c r="AE6" s="24">
        <v>465772</v>
      </c>
      <c r="AF6" s="24">
        <v>465839</v>
      </c>
      <c r="AG6" s="24">
        <v>465894</v>
      </c>
      <c r="AI6" s="10"/>
      <c r="AJ6" s="20"/>
    </row>
    <row r="7" spans="1:40" x14ac:dyDescent="0.25">
      <c r="A7" s="11" t="s">
        <v>27</v>
      </c>
      <c r="B7" s="10">
        <v>434065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434808</v>
      </c>
      <c r="AI7" s="10">
        <f>MAX(C7:AG7)-B7</f>
        <v>743</v>
      </c>
      <c r="AJ7" s="16"/>
    </row>
    <row r="8" spans="1:40" x14ac:dyDescent="0.25">
      <c r="A8" s="18" t="s">
        <v>37</v>
      </c>
      <c r="B8" s="10">
        <v>72697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G8" s="10">
        <f>AI57</f>
        <v>72761</v>
      </c>
      <c r="AI8" s="10">
        <f>MAX(C8:AG8)-B8</f>
        <v>64</v>
      </c>
    </row>
    <row r="9" spans="1:40" x14ac:dyDescent="0.25">
      <c r="AI9" s="10">
        <f>SUM(AI7:AI8)</f>
        <v>807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2.5</v>
      </c>
      <c r="C54" s="12">
        <v>5.7</v>
      </c>
      <c r="D54" s="12">
        <v>8.1999999999999993</v>
      </c>
      <c r="E54" s="12">
        <v>1.5</v>
      </c>
      <c r="F54" s="12">
        <v>1.2</v>
      </c>
      <c r="G54" s="12">
        <v>12.5</v>
      </c>
      <c r="H54" s="12">
        <v>8.1</v>
      </c>
      <c r="I54" s="12">
        <v>24.2</v>
      </c>
      <c r="J54" s="12">
        <v>2.1</v>
      </c>
      <c r="K54" s="12">
        <v>1.5</v>
      </c>
      <c r="L54" s="12">
        <v>0.1</v>
      </c>
      <c r="M54" s="12">
        <v>1.5</v>
      </c>
      <c r="N54" s="12">
        <v>5.6</v>
      </c>
      <c r="O54" s="12">
        <v>10.3</v>
      </c>
      <c r="P54" s="12">
        <v>6.1</v>
      </c>
      <c r="Q54" s="12">
        <v>4.9000000000000004</v>
      </c>
      <c r="R54" s="12">
        <v>6.1</v>
      </c>
      <c r="S54" s="12">
        <v>5.6</v>
      </c>
      <c r="T54" s="12">
        <v>15.9</v>
      </c>
      <c r="U54" s="12">
        <v>5.5</v>
      </c>
      <c r="V54" s="12">
        <v>6.2</v>
      </c>
      <c r="W54" s="12">
        <v>5.0999999999999996</v>
      </c>
      <c r="X54" s="12">
        <v>7.7</v>
      </c>
      <c r="Y54" s="12">
        <v>16.5</v>
      </c>
      <c r="Z54" s="12">
        <v>9.6999999999999993</v>
      </c>
      <c r="AA54" s="12">
        <v>10.5</v>
      </c>
      <c r="AB54" s="12">
        <v>10.199999999999999</v>
      </c>
      <c r="AC54" s="12">
        <v>5</v>
      </c>
      <c r="AD54" s="12">
        <v>4.5</v>
      </c>
      <c r="AE54" s="12">
        <v>3.3</v>
      </c>
      <c r="AF54" s="12">
        <v>20.7</v>
      </c>
      <c r="AG54" s="12">
        <v>16.600000000000001</v>
      </c>
      <c r="AH54" s="12"/>
      <c r="AI54" s="10">
        <v>107592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</v>
      </c>
      <c r="C55" s="12">
        <v>4.8</v>
      </c>
      <c r="D55" s="12">
        <v>8.6</v>
      </c>
      <c r="E55" s="12">
        <v>2.2000000000000002</v>
      </c>
      <c r="F55" s="12">
        <v>1.6</v>
      </c>
      <c r="G55" s="12">
        <v>12.6</v>
      </c>
      <c r="H55" s="12">
        <v>7.7</v>
      </c>
      <c r="I55" s="12">
        <v>24.3</v>
      </c>
      <c r="J55" s="12">
        <v>2.7</v>
      </c>
      <c r="K55" s="12">
        <v>2</v>
      </c>
      <c r="L55" s="12">
        <v>0.6</v>
      </c>
      <c r="M55" s="12">
        <v>1.4</v>
      </c>
      <c r="N55" s="12">
        <v>3</v>
      </c>
      <c r="O55" s="12">
        <v>5.0999999999999996</v>
      </c>
      <c r="P55" s="12">
        <v>4.0999999999999996</v>
      </c>
      <c r="Q55" s="12">
        <v>4.2</v>
      </c>
      <c r="R55" s="12">
        <v>5.0999999999999996</v>
      </c>
      <c r="S55" s="12">
        <v>4.8</v>
      </c>
      <c r="T55" s="12">
        <v>13.1</v>
      </c>
      <c r="U55" s="12">
        <v>5.3</v>
      </c>
      <c r="V55" s="12">
        <v>5.9</v>
      </c>
      <c r="W55" s="12">
        <v>5</v>
      </c>
      <c r="X55" s="12">
        <v>7.2</v>
      </c>
      <c r="Y55" s="12">
        <v>15.1</v>
      </c>
      <c r="Z55" s="12">
        <v>10.1</v>
      </c>
      <c r="AA55" s="12">
        <v>10.9</v>
      </c>
      <c r="AB55" s="12">
        <v>10.6</v>
      </c>
      <c r="AC55" s="12">
        <v>5.6</v>
      </c>
      <c r="AD55" s="12">
        <v>5.0999999999999996</v>
      </c>
      <c r="AE55" s="12">
        <v>3.9</v>
      </c>
      <c r="AF55" s="12">
        <v>20.9</v>
      </c>
      <c r="AG55" s="12">
        <v>17.100000000000001</v>
      </c>
      <c r="AH55" s="12"/>
      <c r="AI55" s="10">
        <v>146955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3.8</v>
      </c>
      <c r="C56" s="12">
        <v>7.7</v>
      </c>
      <c r="D56" s="12">
        <v>8.3000000000000007</v>
      </c>
      <c r="E56" s="12">
        <v>2.1</v>
      </c>
      <c r="F56" s="12">
        <v>2</v>
      </c>
      <c r="G56" s="12">
        <v>12.6</v>
      </c>
      <c r="H56" s="12">
        <v>8.8000000000000007</v>
      </c>
      <c r="I56" s="12">
        <v>22.2</v>
      </c>
      <c r="J56" s="12">
        <v>3</v>
      </c>
      <c r="K56" s="12">
        <v>2.2000000000000002</v>
      </c>
      <c r="L56" s="12">
        <v>0.7</v>
      </c>
      <c r="M56" s="12">
        <v>2.5</v>
      </c>
      <c r="N56" s="12">
        <v>8.6</v>
      </c>
      <c r="O56" s="12">
        <v>13</v>
      </c>
      <c r="P56" s="12">
        <v>8.6999999999999993</v>
      </c>
      <c r="Q56" s="12">
        <v>7.3</v>
      </c>
      <c r="R56" s="12">
        <v>8.5</v>
      </c>
      <c r="S56" s="12">
        <v>7.3</v>
      </c>
      <c r="T56" s="12">
        <v>16</v>
      </c>
      <c r="U56" s="12">
        <v>6.4</v>
      </c>
      <c r="V56" s="12">
        <v>7.1</v>
      </c>
      <c r="W56" s="12">
        <v>6.1</v>
      </c>
      <c r="X56" s="12">
        <v>8.6</v>
      </c>
      <c r="Y56" s="12">
        <v>17.2</v>
      </c>
      <c r="Z56" s="12">
        <v>9.6999999999999993</v>
      </c>
      <c r="AA56" s="12">
        <v>10.6</v>
      </c>
      <c r="AB56" s="12">
        <v>10.3</v>
      </c>
      <c r="AC56" s="12">
        <v>5.5</v>
      </c>
      <c r="AD56" s="12">
        <v>4.9000000000000004</v>
      </c>
      <c r="AE56" s="12">
        <v>3.8</v>
      </c>
      <c r="AF56" s="12">
        <v>19.3</v>
      </c>
      <c r="AG56" s="12">
        <v>15.2</v>
      </c>
      <c r="AH56" s="12"/>
      <c r="AI56" s="10">
        <v>138586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0.3</v>
      </c>
      <c r="C57" s="12">
        <v>1.5</v>
      </c>
      <c r="D57" s="12">
        <v>4.3</v>
      </c>
      <c r="E57" s="12">
        <v>0.5</v>
      </c>
      <c r="F57" s="12">
        <v>0.5</v>
      </c>
      <c r="G57" s="12">
        <v>5.0999999999999996</v>
      </c>
      <c r="H57" s="12">
        <v>3.2</v>
      </c>
      <c r="I57" s="12">
        <v>4.5999999999999996</v>
      </c>
      <c r="J57" s="12">
        <v>1.3</v>
      </c>
      <c r="K57" s="12">
        <v>0.8</v>
      </c>
      <c r="L57" s="12">
        <v>0</v>
      </c>
      <c r="M57" s="12">
        <v>0.4</v>
      </c>
      <c r="N57" s="12">
        <v>1</v>
      </c>
      <c r="O57" s="12">
        <v>1</v>
      </c>
      <c r="P57" s="12">
        <v>0.8</v>
      </c>
      <c r="Q57" s="12">
        <v>0.7</v>
      </c>
      <c r="R57" s="12">
        <v>0.8</v>
      </c>
      <c r="S57" s="12">
        <v>0.7</v>
      </c>
      <c r="T57" s="12">
        <v>1.3</v>
      </c>
      <c r="U57" s="12">
        <v>0.7</v>
      </c>
      <c r="V57" s="12">
        <v>0.8</v>
      </c>
      <c r="W57" s="12">
        <v>0.7</v>
      </c>
      <c r="X57" s="12">
        <v>0.9</v>
      </c>
      <c r="Y57" s="12">
        <v>1.2</v>
      </c>
      <c r="Z57" s="12">
        <v>1.2</v>
      </c>
      <c r="AA57" s="12">
        <v>2.4</v>
      </c>
      <c r="AB57" s="12">
        <v>5.4</v>
      </c>
      <c r="AC57" s="12">
        <v>3</v>
      </c>
      <c r="AD57" s="12">
        <v>2.5</v>
      </c>
      <c r="AE57" s="12">
        <v>2.1</v>
      </c>
      <c r="AF57" s="12">
        <v>6.2</v>
      </c>
      <c r="AG57" s="12">
        <v>7</v>
      </c>
      <c r="AH57" s="12"/>
      <c r="AI57" s="10">
        <v>72761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84" priority="157" stopIfTrue="1" operator="greaterThan">
      <formula>300</formula>
    </cfRule>
    <cfRule type="cellIs" dxfId="283" priority="158" stopIfTrue="1" operator="between">
      <formula>150</formula>
      <formula>250</formula>
    </cfRule>
    <cfRule type="cellIs" dxfId="282" priority="159" stopIfTrue="1" operator="between">
      <formula>250</formula>
      <formula>300</formula>
    </cfRule>
  </conditionalFormatting>
  <conditionalFormatting sqref="B4">
    <cfRule type="cellIs" dxfId="281" priority="70" stopIfTrue="1" operator="greaterThan">
      <formula>300</formula>
    </cfRule>
    <cfRule type="cellIs" dxfId="280" priority="71" stopIfTrue="1" operator="between">
      <formula>150</formula>
      <formula>250</formula>
    </cfRule>
    <cfRule type="cellIs" dxfId="279" priority="72" stopIfTrue="1" operator="between">
      <formula>250</formula>
      <formula>300</formula>
    </cfRule>
  </conditionalFormatting>
  <conditionalFormatting sqref="D4">
    <cfRule type="cellIs" dxfId="278" priority="67" stopIfTrue="1" operator="greaterThan">
      <formula>300</formula>
    </cfRule>
    <cfRule type="cellIs" dxfId="277" priority="68" stopIfTrue="1" operator="between">
      <formula>150</formula>
      <formula>250</formula>
    </cfRule>
    <cfRule type="cellIs" dxfId="276" priority="69" stopIfTrue="1" operator="between">
      <formula>250</formula>
      <formula>300</formula>
    </cfRule>
  </conditionalFormatting>
  <conditionalFormatting sqref="E4">
    <cfRule type="cellIs" dxfId="275" priority="64" stopIfTrue="1" operator="greaterThan">
      <formula>300</formula>
    </cfRule>
    <cfRule type="cellIs" dxfId="274" priority="65" stopIfTrue="1" operator="between">
      <formula>150</formula>
      <formula>250</formula>
    </cfRule>
    <cfRule type="cellIs" dxfId="273" priority="66" stopIfTrue="1" operator="between">
      <formula>250</formula>
      <formula>300</formula>
    </cfRule>
  </conditionalFormatting>
  <conditionalFormatting sqref="F4">
    <cfRule type="cellIs" dxfId="272" priority="61" stopIfTrue="1" operator="greaterThan">
      <formula>300</formula>
    </cfRule>
    <cfRule type="cellIs" dxfId="271" priority="62" stopIfTrue="1" operator="between">
      <formula>150</formula>
      <formula>250</formula>
    </cfRule>
    <cfRule type="cellIs" dxfId="270" priority="63" stopIfTrue="1" operator="between">
      <formula>250</formula>
      <formula>300</formula>
    </cfRule>
  </conditionalFormatting>
  <conditionalFormatting sqref="G4">
    <cfRule type="cellIs" dxfId="269" priority="58" stopIfTrue="1" operator="greaterThan">
      <formula>300</formula>
    </cfRule>
    <cfRule type="cellIs" dxfId="268" priority="59" stopIfTrue="1" operator="between">
      <formula>150</formula>
      <formula>250</formula>
    </cfRule>
    <cfRule type="cellIs" dxfId="267" priority="60" stopIfTrue="1" operator="between">
      <formula>250</formula>
      <formula>300</formula>
    </cfRule>
  </conditionalFormatting>
  <conditionalFormatting sqref="H4">
    <cfRule type="cellIs" dxfId="266" priority="55" stopIfTrue="1" operator="greaterThan">
      <formula>300</formula>
    </cfRule>
    <cfRule type="cellIs" dxfId="265" priority="56" stopIfTrue="1" operator="between">
      <formula>150</formula>
      <formula>250</formula>
    </cfRule>
    <cfRule type="cellIs" dxfId="264" priority="57" stopIfTrue="1" operator="between">
      <formula>250</formula>
      <formula>300</formula>
    </cfRule>
  </conditionalFormatting>
  <conditionalFormatting sqref="I4">
    <cfRule type="cellIs" dxfId="263" priority="52" stopIfTrue="1" operator="greaterThan">
      <formula>300</formula>
    </cfRule>
    <cfRule type="cellIs" dxfId="262" priority="53" stopIfTrue="1" operator="between">
      <formula>150</formula>
      <formula>250</formula>
    </cfRule>
    <cfRule type="cellIs" dxfId="261" priority="54" stopIfTrue="1" operator="between">
      <formula>250</formula>
      <formula>300</formula>
    </cfRule>
  </conditionalFormatting>
  <conditionalFormatting sqref="J4">
    <cfRule type="cellIs" dxfId="260" priority="49" stopIfTrue="1" operator="greaterThan">
      <formula>300</formula>
    </cfRule>
    <cfRule type="cellIs" dxfId="259" priority="50" stopIfTrue="1" operator="between">
      <formula>150</formula>
      <formula>250</formula>
    </cfRule>
    <cfRule type="cellIs" dxfId="258" priority="51" stopIfTrue="1" operator="between">
      <formula>250</formula>
      <formula>300</formula>
    </cfRule>
  </conditionalFormatting>
  <conditionalFormatting sqref="K4">
    <cfRule type="cellIs" dxfId="257" priority="46" stopIfTrue="1" operator="greaterThan">
      <formula>300</formula>
    </cfRule>
    <cfRule type="cellIs" dxfId="256" priority="47" stopIfTrue="1" operator="between">
      <formula>150</formula>
      <formula>250</formula>
    </cfRule>
    <cfRule type="cellIs" dxfId="255" priority="48" stopIfTrue="1" operator="between">
      <formula>250</formula>
      <formula>300</formula>
    </cfRule>
  </conditionalFormatting>
  <conditionalFormatting sqref="L4">
    <cfRule type="cellIs" dxfId="254" priority="43" stopIfTrue="1" operator="greaterThan">
      <formula>300</formula>
    </cfRule>
    <cfRule type="cellIs" dxfId="253" priority="44" stopIfTrue="1" operator="between">
      <formula>150</formula>
      <formula>250</formula>
    </cfRule>
    <cfRule type="cellIs" dxfId="252" priority="45" stopIfTrue="1" operator="between">
      <formula>250</formula>
      <formula>300</formula>
    </cfRule>
  </conditionalFormatting>
  <conditionalFormatting sqref="M4">
    <cfRule type="cellIs" dxfId="251" priority="40" stopIfTrue="1" operator="greaterThan">
      <formula>300</formula>
    </cfRule>
    <cfRule type="cellIs" dxfId="250" priority="41" stopIfTrue="1" operator="between">
      <formula>150</formula>
      <formula>250</formula>
    </cfRule>
    <cfRule type="cellIs" dxfId="249" priority="42" stopIfTrue="1" operator="between">
      <formula>250</formula>
      <formula>300</formula>
    </cfRule>
  </conditionalFormatting>
  <conditionalFormatting sqref="N4">
    <cfRule type="cellIs" dxfId="248" priority="37" stopIfTrue="1" operator="greaterThan">
      <formula>300</formula>
    </cfRule>
    <cfRule type="cellIs" dxfId="247" priority="38" stopIfTrue="1" operator="between">
      <formula>150</formula>
      <formula>250</formula>
    </cfRule>
    <cfRule type="cellIs" dxfId="246" priority="39" stopIfTrue="1" operator="between">
      <formula>250</formula>
      <formula>300</formula>
    </cfRule>
  </conditionalFormatting>
  <conditionalFormatting sqref="O4">
    <cfRule type="cellIs" dxfId="245" priority="34" stopIfTrue="1" operator="greaterThan">
      <formula>300</formula>
    </cfRule>
    <cfRule type="cellIs" dxfId="244" priority="35" stopIfTrue="1" operator="between">
      <formula>150</formula>
      <formula>250</formula>
    </cfRule>
    <cfRule type="cellIs" dxfId="243" priority="36" stopIfTrue="1" operator="between">
      <formula>250</formula>
      <formula>300</formula>
    </cfRule>
  </conditionalFormatting>
  <conditionalFormatting sqref="P4:W4">
    <cfRule type="cellIs" dxfId="242" priority="31" stopIfTrue="1" operator="greaterThan">
      <formula>300</formula>
    </cfRule>
    <cfRule type="cellIs" dxfId="241" priority="32" stopIfTrue="1" operator="between">
      <formula>150</formula>
      <formula>250</formula>
    </cfRule>
    <cfRule type="cellIs" dxfId="240" priority="33" stopIfTrue="1" operator="between">
      <formula>250</formula>
      <formula>300</formula>
    </cfRule>
  </conditionalFormatting>
  <conditionalFormatting sqref="X4">
    <cfRule type="cellIs" dxfId="239" priority="28" stopIfTrue="1" operator="greaterThan">
      <formula>300</formula>
    </cfRule>
    <cfRule type="cellIs" dxfId="238" priority="29" stopIfTrue="1" operator="between">
      <formula>150</formula>
      <formula>250</formula>
    </cfRule>
    <cfRule type="cellIs" dxfId="237" priority="30" stopIfTrue="1" operator="between">
      <formula>250</formula>
      <formula>300</formula>
    </cfRule>
  </conditionalFormatting>
  <conditionalFormatting sqref="Y4">
    <cfRule type="cellIs" dxfId="236" priority="25" stopIfTrue="1" operator="greaterThan">
      <formula>300</formula>
    </cfRule>
    <cfRule type="cellIs" dxfId="235" priority="26" stopIfTrue="1" operator="between">
      <formula>150</formula>
      <formula>250</formula>
    </cfRule>
    <cfRule type="cellIs" dxfId="234" priority="27" stopIfTrue="1" operator="between">
      <formula>250</formula>
      <formula>300</formula>
    </cfRule>
  </conditionalFormatting>
  <conditionalFormatting sqref="Z4">
    <cfRule type="cellIs" dxfId="233" priority="22" stopIfTrue="1" operator="greaterThan">
      <formula>300</formula>
    </cfRule>
    <cfRule type="cellIs" dxfId="232" priority="23" stopIfTrue="1" operator="between">
      <formula>150</formula>
      <formula>250</formula>
    </cfRule>
    <cfRule type="cellIs" dxfId="231" priority="24" stopIfTrue="1" operator="between">
      <formula>250</formula>
      <formula>300</formula>
    </cfRule>
  </conditionalFormatting>
  <conditionalFormatting sqref="AA4">
    <cfRule type="cellIs" dxfId="230" priority="19" stopIfTrue="1" operator="greaterThan">
      <formula>300</formula>
    </cfRule>
    <cfRule type="cellIs" dxfId="229" priority="20" stopIfTrue="1" operator="between">
      <formula>150</formula>
      <formula>250</formula>
    </cfRule>
    <cfRule type="cellIs" dxfId="228" priority="21" stopIfTrue="1" operator="between">
      <formula>250</formula>
      <formula>300</formula>
    </cfRule>
  </conditionalFormatting>
  <conditionalFormatting sqref="AB4">
    <cfRule type="cellIs" dxfId="227" priority="16" stopIfTrue="1" operator="greaterThan">
      <formula>300</formula>
    </cfRule>
    <cfRule type="cellIs" dxfId="226" priority="17" stopIfTrue="1" operator="between">
      <formula>150</formula>
      <formula>250</formula>
    </cfRule>
    <cfRule type="cellIs" dxfId="225" priority="18" stopIfTrue="1" operator="between">
      <formula>250</formula>
      <formula>300</formula>
    </cfRule>
  </conditionalFormatting>
  <conditionalFormatting sqref="AC4">
    <cfRule type="cellIs" dxfId="224" priority="13" stopIfTrue="1" operator="greaterThan">
      <formula>300</formula>
    </cfRule>
    <cfRule type="cellIs" dxfId="223" priority="14" stopIfTrue="1" operator="between">
      <formula>150</formula>
      <formula>250</formula>
    </cfRule>
    <cfRule type="cellIs" dxfId="222" priority="15" stopIfTrue="1" operator="between">
      <formula>250</formula>
      <formula>300</formula>
    </cfRule>
  </conditionalFormatting>
  <conditionalFormatting sqref="AD4">
    <cfRule type="cellIs" dxfId="221" priority="10" stopIfTrue="1" operator="greaterThan">
      <formula>300</formula>
    </cfRule>
    <cfRule type="cellIs" dxfId="220" priority="11" stopIfTrue="1" operator="between">
      <formula>150</formula>
      <formula>250</formula>
    </cfRule>
    <cfRule type="cellIs" dxfId="219" priority="12" stopIfTrue="1" operator="between">
      <formula>250</formula>
      <formula>300</formula>
    </cfRule>
  </conditionalFormatting>
  <conditionalFormatting sqref="AE4">
    <cfRule type="cellIs" dxfId="218" priority="7" stopIfTrue="1" operator="greaterThan">
      <formula>300</formula>
    </cfRule>
    <cfRule type="cellIs" dxfId="217" priority="8" stopIfTrue="1" operator="between">
      <formula>150</formula>
      <formula>250</formula>
    </cfRule>
    <cfRule type="cellIs" dxfId="216" priority="9" stopIfTrue="1" operator="between">
      <formula>250</formula>
      <formula>300</formula>
    </cfRule>
  </conditionalFormatting>
  <conditionalFormatting sqref="AF4">
    <cfRule type="cellIs" dxfId="215" priority="4" stopIfTrue="1" operator="greaterThan">
      <formula>300</formula>
    </cfRule>
    <cfRule type="cellIs" dxfId="214" priority="5" stopIfTrue="1" operator="between">
      <formula>150</formula>
      <formula>250</formula>
    </cfRule>
    <cfRule type="cellIs" dxfId="213" priority="6" stopIfTrue="1" operator="between">
      <formula>250</formula>
      <formula>300</formula>
    </cfRule>
  </conditionalFormatting>
  <conditionalFormatting sqref="AG4">
    <cfRule type="cellIs" dxfId="212" priority="1" stopIfTrue="1" operator="greaterThan">
      <formula>300</formula>
    </cfRule>
    <cfRule type="cellIs" dxfId="211" priority="2" stopIfTrue="1" operator="between">
      <formula>150</formula>
      <formula>250</formula>
    </cfRule>
    <cfRule type="cellIs" dxfId="21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22.1</v>
      </c>
      <c r="C3" s="12">
        <v>20.399999999999999</v>
      </c>
      <c r="D3" s="12">
        <v>24.5</v>
      </c>
      <c r="E3" s="12">
        <v>26.5</v>
      </c>
      <c r="F3" s="12">
        <v>22.3</v>
      </c>
      <c r="G3" s="12">
        <v>23.8</v>
      </c>
      <c r="H3" s="12">
        <v>27.4</v>
      </c>
      <c r="I3" s="12">
        <v>24.5</v>
      </c>
      <c r="J3" s="12">
        <v>19.2</v>
      </c>
      <c r="K3" s="12">
        <v>12.1</v>
      </c>
      <c r="L3" s="12">
        <v>15.8</v>
      </c>
      <c r="M3" s="12">
        <v>20.8</v>
      </c>
      <c r="N3" s="12">
        <v>20.9</v>
      </c>
      <c r="O3" s="12">
        <v>21</v>
      </c>
      <c r="P3" s="12">
        <v>23.3</v>
      </c>
      <c r="Q3" s="12">
        <v>25.4</v>
      </c>
      <c r="R3" s="12">
        <v>10.9</v>
      </c>
      <c r="S3" s="12">
        <v>22.6</v>
      </c>
      <c r="T3" s="12">
        <v>22.5</v>
      </c>
      <c r="U3" s="12">
        <v>24.8</v>
      </c>
      <c r="V3" s="12">
        <v>12.4</v>
      </c>
      <c r="W3" s="12">
        <v>29.9</v>
      </c>
      <c r="X3" s="12">
        <v>23.8</v>
      </c>
      <c r="Y3" s="12">
        <v>23.8</v>
      </c>
      <c r="Z3" s="12">
        <v>31.2</v>
      </c>
      <c r="AA3" s="12">
        <v>10.9</v>
      </c>
      <c r="AB3" s="12">
        <v>28.9</v>
      </c>
      <c r="AC3" s="12">
        <v>25.9</v>
      </c>
      <c r="AD3" s="12">
        <v>25.3</v>
      </c>
      <c r="AE3" s="12">
        <v>26.6</v>
      </c>
      <c r="AF3" s="12">
        <v>27.5</v>
      </c>
      <c r="AG3" s="12">
        <v>33.799999999999997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55.900000000000006</v>
      </c>
      <c r="C4" s="28">
        <f t="shared" ref="C4:D4" si="1">SUM(C54:C57)</f>
        <v>90.3</v>
      </c>
      <c r="D4" s="28">
        <f t="shared" si="1"/>
        <v>43.800000000000004</v>
      </c>
      <c r="E4" s="28">
        <f t="shared" ref="E4:F4" si="2">SUM(E54:E57)</f>
        <v>42.9</v>
      </c>
      <c r="F4" s="28">
        <f t="shared" si="2"/>
        <v>52.1</v>
      </c>
      <c r="G4" s="28">
        <f t="shared" ref="G4:H4" si="3">SUM(G54:G57)</f>
        <v>57.7</v>
      </c>
      <c r="H4" s="28">
        <f t="shared" si="3"/>
        <v>64.5</v>
      </c>
      <c r="I4" s="28">
        <f t="shared" ref="I4:J4" si="4">SUM(I54:I57)</f>
        <v>38.300000000000004</v>
      </c>
      <c r="J4" s="28">
        <f t="shared" si="4"/>
        <v>48.499999999999993</v>
      </c>
      <c r="K4" s="28">
        <f t="shared" ref="K4:L4" si="5">SUM(K54:K57)</f>
        <v>30.699999999999996</v>
      </c>
      <c r="L4" s="28">
        <f t="shared" si="5"/>
        <v>37.200000000000003</v>
      </c>
      <c r="M4" s="28">
        <f t="shared" ref="M4:P4" si="6">SUM(M54:M57)</f>
        <v>48.4</v>
      </c>
      <c r="N4" s="28">
        <f t="shared" si="6"/>
        <v>108.19999999999999</v>
      </c>
      <c r="O4" s="28">
        <f t="shared" si="6"/>
        <v>97.699999999999989</v>
      </c>
      <c r="P4" s="28">
        <f t="shared" si="6"/>
        <v>84.8</v>
      </c>
      <c r="Q4" s="28">
        <f t="shared" ref="Q4:R4" si="7">SUM(Q54:Q57)</f>
        <v>62.900000000000006</v>
      </c>
      <c r="R4" s="28">
        <f t="shared" si="7"/>
        <v>42.199999999999996</v>
      </c>
      <c r="S4" s="28">
        <f t="shared" ref="S4:T4" si="8">SUM(S54:S57)</f>
        <v>105.80000000000001</v>
      </c>
      <c r="T4" s="28">
        <f t="shared" si="8"/>
        <v>106.60000000000001</v>
      </c>
      <c r="U4" s="28">
        <f t="shared" ref="U4:V4" si="9">SUM(U54:U57)</f>
        <v>67.5</v>
      </c>
      <c r="V4" s="28">
        <f t="shared" si="9"/>
        <v>29.799999999999997</v>
      </c>
      <c r="W4" s="28">
        <f t="shared" ref="W4:X4" si="10">SUM(W54:W57)</f>
        <v>76.300000000000011</v>
      </c>
      <c r="X4" s="28">
        <f t="shared" si="10"/>
        <v>113.3</v>
      </c>
      <c r="Y4" s="28">
        <f t="shared" ref="Y4:Z4" si="11">SUM(Y54:Y57)</f>
        <v>114.3</v>
      </c>
      <c r="Z4" s="28">
        <f t="shared" si="11"/>
        <v>92.100000000000009</v>
      </c>
      <c r="AA4" s="28">
        <f t="shared" ref="AA4:AB4" si="12">SUM(AA54:AA57)</f>
        <v>47.300000000000004</v>
      </c>
      <c r="AB4" s="28">
        <f t="shared" si="12"/>
        <v>102.39999999999999</v>
      </c>
      <c r="AC4" s="28">
        <f t="shared" ref="AC4:AD4" si="13">SUM(AC54:AC57)</f>
        <v>121.39999999999999</v>
      </c>
      <c r="AD4" s="28">
        <f t="shared" si="13"/>
        <v>126.6</v>
      </c>
      <c r="AE4" s="28">
        <f t="shared" ref="AE4:AF4" si="14">SUM(AE54:AE57)</f>
        <v>128.9</v>
      </c>
      <c r="AF4" s="28">
        <f t="shared" si="14"/>
        <v>101</v>
      </c>
      <c r="AG4" s="28">
        <f t="shared" ref="AG4" si="15">SUM(AG54:AG57)</f>
        <v>38.5</v>
      </c>
      <c r="AI4" s="9">
        <f>SUM(C4:AG4)</f>
        <v>2322</v>
      </c>
      <c r="AJ4" s="14">
        <f>AVERAGE(C4:AG4)</f>
        <v>74.903225806451616</v>
      </c>
      <c r="AK4" s="15"/>
    </row>
    <row r="5" spans="1:40" x14ac:dyDescent="0.25">
      <c r="A5" s="11" t="s">
        <v>29</v>
      </c>
      <c r="B5" s="10">
        <f t="shared" ref="B5" si="16">$A53+B6</f>
        <v>507569</v>
      </c>
      <c r="C5" s="10">
        <f t="shared" ref="C5:D5" si="17">$A53+C6</f>
        <v>507661</v>
      </c>
      <c r="D5" s="10">
        <f t="shared" si="17"/>
        <v>507704</v>
      </c>
      <c r="E5" s="10">
        <f t="shared" ref="E5:F5" si="18">$A53+E6</f>
        <v>507748</v>
      </c>
      <c r="F5" s="10">
        <f t="shared" si="18"/>
        <v>487800</v>
      </c>
      <c r="G5" s="10">
        <f t="shared" ref="G5:H5" si="19">$A53+G6</f>
        <v>507857</v>
      </c>
      <c r="H5" s="10">
        <f t="shared" si="19"/>
        <v>507922</v>
      </c>
      <c r="I5" s="10">
        <f t="shared" ref="I5:J5" si="20">$A53+I6</f>
        <v>507961</v>
      </c>
      <c r="J5" s="10">
        <f t="shared" si="20"/>
        <v>508009</v>
      </c>
      <c r="K5" s="10">
        <f t="shared" ref="K5:L5" si="21">$A53+K6</f>
        <v>488040</v>
      </c>
      <c r="L5" s="10">
        <f t="shared" si="21"/>
        <v>488077</v>
      </c>
      <c r="M5" s="10">
        <f t="shared" ref="M5:P5" si="22">$A53+M6</f>
        <v>488127</v>
      </c>
      <c r="N5" s="10">
        <f t="shared" si="22"/>
        <v>508224</v>
      </c>
      <c r="O5" s="10">
        <f t="shared" si="22"/>
        <v>508322</v>
      </c>
      <c r="P5" s="10">
        <f t="shared" si="22"/>
        <v>508408</v>
      </c>
      <c r="Q5" s="10">
        <f t="shared" ref="Q5:R5" si="23">$A53+Q6</f>
        <v>508470</v>
      </c>
      <c r="R5" s="10">
        <f t="shared" si="23"/>
        <v>508513</v>
      </c>
      <c r="S5" s="10">
        <f t="shared" ref="S5:T5" si="24">$A53+S6</f>
        <v>508618</v>
      </c>
      <c r="T5" s="10">
        <f t="shared" si="24"/>
        <v>507725</v>
      </c>
      <c r="U5" s="10">
        <f t="shared" ref="U5:V5" si="25">$A53+U6</f>
        <v>508793</v>
      </c>
      <c r="V5" s="10">
        <f t="shared" si="25"/>
        <v>508822</v>
      </c>
      <c r="W5" s="10">
        <f t="shared" ref="W5:X5" si="26">$A53+W6</f>
        <v>508899</v>
      </c>
      <c r="X5" s="10">
        <f t="shared" si="26"/>
        <v>509012</v>
      </c>
      <c r="Y5" s="10">
        <f t="shared" ref="Y5:Z5" si="27">$A53+Y6</f>
        <v>509126</v>
      </c>
      <c r="Z5" s="10">
        <f t="shared" si="27"/>
        <v>509319</v>
      </c>
      <c r="AA5" s="10">
        <f t="shared" ref="AA5:AB5" si="28">$A53+AA6</f>
        <v>509266</v>
      </c>
      <c r="AB5" s="10">
        <f t="shared" si="28"/>
        <v>509369</v>
      </c>
      <c r="AC5" s="10">
        <f t="shared" ref="AC5:AD5" si="29">$A53+AC6</f>
        <v>509490</v>
      </c>
      <c r="AD5" s="10">
        <f t="shared" si="29"/>
        <v>509616</v>
      </c>
      <c r="AE5" s="10">
        <f t="shared" ref="AE5:AF5" si="30">$A53+AE6</f>
        <v>509746</v>
      </c>
      <c r="AF5" s="10">
        <f t="shared" si="30"/>
        <v>509847</v>
      </c>
      <c r="AG5" s="10">
        <f t="shared" ref="AG5" si="31">$A53+AG6</f>
        <v>509886</v>
      </c>
      <c r="AI5" s="10">
        <f>MAX(C5:AG5)-B5</f>
        <v>2317</v>
      </c>
    </row>
    <row r="6" spans="1:40" s="19" customFormat="1" x14ac:dyDescent="0.25">
      <c r="B6" s="24">
        <v>465894</v>
      </c>
      <c r="C6" s="24">
        <v>465986</v>
      </c>
      <c r="D6" s="24">
        <v>466029</v>
      </c>
      <c r="E6" s="24">
        <v>466073</v>
      </c>
      <c r="F6" s="24">
        <v>446125</v>
      </c>
      <c r="G6" s="24">
        <v>466182</v>
      </c>
      <c r="H6" s="24">
        <v>466247</v>
      </c>
      <c r="I6" s="24">
        <v>466286</v>
      </c>
      <c r="J6" s="24">
        <v>466334</v>
      </c>
      <c r="K6" s="24">
        <v>446365</v>
      </c>
      <c r="L6" s="24">
        <v>446402</v>
      </c>
      <c r="M6" s="24">
        <v>446452</v>
      </c>
      <c r="N6" s="24">
        <v>466549</v>
      </c>
      <c r="O6" s="24">
        <v>466647</v>
      </c>
      <c r="P6" s="24">
        <v>466733</v>
      </c>
      <c r="Q6" s="24">
        <v>466795</v>
      </c>
      <c r="R6" s="24">
        <v>466838</v>
      </c>
      <c r="S6" s="24">
        <v>466943</v>
      </c>
      <c r="T6" s="24">
        <v>466050</v>
      </c>
      <c r="U6" s="24">
        <v>467118</v>
      </c>
      <c r="V6" s="24">
        <v>467147</v>
      </c>
      <c r="W6" s="24">
        <v>467224</v>
      </c>
      <c r="X6" s="24">
        <v>467337</v>
      </c>
      <c r="Y6" s="24">
        <v>467451</v>
      </c>
      <c r="Z6" s="24">
        <v>467644</v>
      </c>
      <c r="AA6" s="24">
        <v>467591</v>
      </c>
      <c r="AB6" s="30">
        <v>467694</v>
      </c>
      <c r="AC6" s="30">
        <v>467815</v>
      </c>
      <c r="AD6" s="24">
        <v>467941</v>
      </c>
      <c r="AE6" s="24">
        <v>468071</v>
      </c>
      <c r="AF6" s="24">
        <v>468172</v>
      </c>
      <c r="AG6" s="24">
        <v>468211</v>
      </c>
      <c r="AI6" s="10"/>
      <c r="AJ6" s="20"/>
    </row>
    <row r="7" spans="1:40" x14ac:dyDescent="0.25">
      <c r="A7" s="11" t="s">
        <v>27</v>
      </c>
      <c r="B7" s="10">
        <v>434808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436900</v>
      </c>
      <c r="AI7" s="10">
        <f>MAX(C7:AG7)-B7</f>
        <v>2092</v>
      </c>
      <c r="AJ7" s="16"/>
    </row>
    <row r="8" spans="1:40" x14ac:dyDescent="0.25">
      <c r="A8" s="18" t="s">
        <v>37</v>
      </c>
      <c r="B8" s="10">
        <v>72761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G8" s="10">
        <f>AI57</f>
        <v>72985</v>
      </c>
      <c r="AI8" s="10">
        <f>MAX(C8:AG8)-B8</f>
        <v>224</v>
      </c>
    </row>
    <row r="9" spans="1:40" x14ac:dyDescent="0.25">
      <c r="AI9" s="10">
        <f>SUM(AI7:AI8)</f>
        <v>2316</v>
      </c>
    </row>
    <row r="11" spans="1:40" x14ac:dyDescent="0.25">
      <c r="AI11" s="10"/>
    </row>
    <row r="13" spans="1:40" x14ac:dyDescent="0.25">
      <c r="AF13" t="s">
        <v>3</v>
      </c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16.600000000000001</v>
      </c>
      <c r="C54" s="12">
        <v>28.8</v>
      </c>
      <c r="D54" s="12">
        <v>12.5</v>
      </c>
      <c r="E54" s="12">
        <v>12.2</v>
      </c>
      <c r="F54" s="12">
        <v>15.2</v>
      </c>
      <c r="G54" s="12">
        <v>18</v>
      </c>
      <c r="H54" s="12">
        <v>19</v>
      </c>
      <c r="I54" s="12">
        <v>10.6</v>
      </c>
      <c r="J54" s="12">
        <v>14.1</v>
      </c>
      <c r="K54" s="12">
        <v>8.5</v>
      </c>
      <c r="L54" s="12">
        <v>12.3</v>
      </c>
      <c r="M54" s="12">
        <v>16.3</v>
      </c>
      <c r="N54" s="12">
        <v>32.6</v>
      </c>
      <c r="O54" s="12">
        <v>31.8</v>
      </c>
      <c r="P54" s="12">
        <v>27.4</v>
      </c>
      <c r="Q54" s="12">
        <v>19.8</v>
      </c>
      <c r="R54" s="12">
        <v>12.1</v>
      </c>
      <c r="S54" s="12">
        <v>33.6</v>
      </c>
      <c r="T54" s="12">
        <v>33.6</v>
      </c>
      <c r="U54" s="12">
        <v>20.399999999999999</v>
      </c>
      <c r="V54" s="12">
        <v>8.1999999999999993</v>
      </c>
      <c r="W54" s="12">
        <v>23.3</v>
      </c>
      <c r="X54" s="12">
        <v>35.700000000000003</v>
      </c>
      <c r="Y54" s="12">
        <v>35.799999999999997</v>
      </c>
      <c r="Z54" s="12">
        <v>28.7</v>
      </c>
      <c r="AA54" s="12">
        <v>13.4</v>
      </c>
      <c r="AB54" s="12">
        <v>32.4</v>
      </c>
      <c r="AC54" s="12">
        <v>38.6</v>
      </c>
      <c r="AD54" s="12">
        <v>39.9</v>
      </c>
      <c r="AE54" s="12">
        <v>40.5</v>
      </c>
      <c r="AF54" s="12">
        <v>31.4</v>
      </c>
      <c r="AG54" s="12">
        <v>10.8</v>
      </c>
      <c r="AH54" s="12"/>
      <c r="AI54" s="10">
        <v>108309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17.100000000000001</v>
      </c>
      <c r="C55" s="12">
        <v>29.3</v>
      </c>
      <c r="D55" s="12">
        <v>12.8</v>
      </c>
      <c r="E55" s="12">
        <v>12.6</v>
      </c>
      <c r="F55" s="12">
        <v>15.5</v>
      </c>
      <c r="G55" s="12">
        <v>18.2</v>
      </c>
      <c r="H55" s="12">
        <v>19.3</v>
      </c>
      <c r="I55" s="12">
        <v>11.1</v>
      </c>
      <c r="J55" s="12">
        <v>13.7</v>
      </c>
      <c r="K55" s="12">
        <v>8.9</v>
      </c>
      <c r="L55" s="12">
        <v>9.8000000000000007</v>
      </c>
      <c r="M55" s="12">
        <v>15.8</v>
      </c>
      <c r="N55" s="12">
        <v>33</v>
      </c>
      <c r="O55" s="12">
        <v>32.200000000000003</v>
      </c>
      <c r="P55" s="12">
        <v>27.7</v>
      </c>
      <c r="Q55" s="12">
        <v>20.100000000000001</v>
      </c>
      <c r="R55" s="12">
        <v>12.5</v>
      </c>
      <c r="S55" s="12">
        <v>34.200000000000003</v>
      </c>
      <c r="T55" s="12">
        <v>34.1</v>
      </c>
      <c r="U55" s="12">
        <v>20.6</v>
      </c>
      <c r="V55" s="12">
        <v>8.6</v>
      </c>
      <c r="W55" s="12">
        <v>23.6</v>
      </c>
      <c r="X55" s="12">
        <v>35.9</v>
      </c>
      <c r="Y55" s="12">
        <v>36.200000000000003</v>
      </c>
      <c r="Z55" s="12">
        <v>28.8</v>
      </c>
      <c r="AA55" s="12">
        <v>13.7</v>
      </c>
      <c r="AB55" s="12">
        <v>32.200000000000003</v>
      </c>
      <c r="AC55" s="12">
        <v>38.1</v>
      </c>
      <c r="AD55" s="12">
        <v>39.799999999999997</v>
      </c>
      <c r="AE55" s="12">
        <v>40.5</v>
      </c>
      <c r="AF55" s="12">
        <v>31.3</v>
      </c>
      <c r="AG55" s="12">
        <v>11.2</v>
      </c>
      <c r="AH55" s="12"/>
      <c r="AI55" s="10">
        <v>147678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15.2</v>
      </c>
      <c r="C56" s="12">
        <v>25.9</v>
      </c>
      <c r="D56" s="12">
        <v>12.3</v>
      </c>
      <c r="E56" s="12">
        <v>12.2</v>
      </c>
      <c r="F56" s="12">
        <v>14.8</v>
      </c>
      <c r="G56" s="12">
        <v>15.6</v>
      </c>
      <c r="H56" s="12">
        <v>18.5</v>
      </c>
      <c r="I56" s="12">
        <v>10.9</v>
      </c>
      <c r="J56" s="12">
        <v>14.4</v>
      </c>
      <c r="K56" s="12">
        <v>8.6999999999999993</v>
      </c>
      <c r="L56" s="12">
        <v>13.1</v>
      </c>
      <c r="M56" s="12">
        <v>14.2</v>
      </c>
      <c r="N56" s="12">
        <v>39.299999999999997</v>
      </c>
      <c r="O56" s="12">
        <v>28.6</v>
      </c>
      <c r="P56" s="12">
        <v>23.4</v>
      </c>
      <c r="Q56" s="12">
        <v>17.2</v>
      </c>
      <c r="R56" s="12">
        <v>12.2</v>
      </c>
      <c r="S56" s="12">
        <v>29.9</v>
      </c>
      <c r="T56" s="12">
        <v>30.1</v>
      </c>
      <c r="U56" s="12">
        <v>18.3</v>
      </c>
      <c r="V56" s="12">
        <v>8.5</v>
      </c>
      <c r="W56" s="12">
        <v>21</v>
      </c>
      <c r="X56" s="12">
        <v>32.299999999999997</v>
      </c>
      <c r="Y56" s="12">
        <v>32.1</v>
      </c>
      <c r="Z56" s="12">
        <v>24.7</v>
      </c>
      <c r="AA56" s="12">
        <v>13.3</v>
      </c>
      <c r="AB56" s="12">
        <v>27.2</v>
      </c>
      <c r="AC56" s="12">
        <v>33.4</v>
      </c>
      <c r="AD56" s="12">
        <v>34.700000000000003</v>
      </c>
      <c r="AE56" s="12">
        <v>35.299999999999997</v>
      </c>
      <c r="AF56" s="12">
        <v>28.3</v>
      </c>
      <c r="AG56" s="12">
        <v>10.9</v>
      </c>
      <c r="AH56" s="12"/>
      <c r="AI56" s="10">
        <v>139238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7</v>
      </c>
      <c r="C57" s="12">
        <v>6.3</v>
      </c>
      <c r="D57" s="12">
        <v>6.2</v>
      </c>
      <c r="E57" s="12">
        <v>5.9</v>
      </c>
      <c r="F57" s="12">
        <v>6.6</v>
      </c>
      <c r="G57" s="12">
        <v>5.9</v>
      </c>
      <c r="H57" s="12">
        <v>7.7</v>
      </c>
      <c r="I57" s="12">
        <v>5.7</v>
      </c>
      <c r="J57" s="12">
        <v>6.3</v>
      </c>
      <c r="K57" s="12">
        <v>4.5999999999999996</v>
      </c>
      <c r="L57" s="12">
        <v>2</v>
      </c>
      <c r="M57" s="12">
        <v>2.1</v>
      </c>
      <c r="N57" s="12">
        <v>3.3</v>
      </c>
      <c r="O57" s="12">
        <v>5.0999999999999996</v>
      </c>
      <c r="P57" s="12">
        <v>6.3</v>
      </c>
      <c r="Q57" s="12">
        <v>5.8</v>
      </c>
      <c r="R57" s="12">
        <v>5.4</v>
      </c>
      <c r="S57" s="12">
        <v>8.1</v>
      </c>
      <c r="T57" s="12">
        <v>8.8000000000000007</v>
      </c>
      <c r="U57" s="12">
        <v>8.1999999999999993</v>
      </c>
      <c r="V57" s="12">
        <v>4.5</v>
      </c>
      <c r="W57" s="12">
        <v>8.4</v>
      </c>
      <c r="X57" s="12">
        <v>9.4</v>
      </c>
      <c r="Y57" s="12">
        <v>10.199999999999999</v>
      </c>
      <c r="Z57" s="12">
        <v>9.9</v>
      </c>
      <c r="AA57" s="12">
        <v>6.9</v>
      </c>
      <c r="AB57" s="12">
        <v>10.6</v>
      </c>
      <c r="AC57" s="12">
        <v>11.3</v>
      </c>
      <c r="AD57" s="12">
        <v>12.2</v>
      </c>
      <c r="AE57" s="12">
        <v>12.6</v>
      </c>
      <c r="AF57" s="12">
        <v>10</v>
      </c>
      <c r="AG57" s="12">
        <v>5.6</v>
      </c>
      <c r="AH57" s="12"/>
      <c r="AI57" s="10">
        <v>72985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209" priority="160" stopIfTrue="1" operator="greaterThan">
      <formula>300</formula>
    </cfRule>
    <cfRule type="cellIs" dxfId="208" priority="161" stopIfTrue="1" operator="between">
      <formula>150</formula>
      <formula>250</formula>
    </cfRule>
    <cfRule type="cellIs" dxfId="207" priority="162" stopIfTrue="1" operator="between">
      <formula>250</formula>
      <formula>300</formula>
    </cfRule>
  </conditionalFormatting>
  <conditionalFormatting sqref="B4">
    <cfRule type="cellIs" dxfId="206" priority="85" stopIfTrue="1" operator="greaterThan">
      <formula>300</formula>
    </cfRule>
    <cfRule type="cellIs" dxfId="205" priority="86" stopIfTrue="1" operator="between">
      <formula>150</formula>
      <formula>250</formula>
    </cfRule>
    <cfRule type="cellIs" dxfId="204" priority="87" stopIfTrue="1" operator="between">
      <formula>250</formula>
      <formula>300</formula>
    </cfRule>
  </conditionalFormatting>
  <conditionalFormatting sqref="D4">
    <cfRule type="cellIs" dxfId="203" priority="82" stopIfTrue="1" operator="greaterThan">
      <formula>300</formula>
    </cfRule>
    <cfRule type="cellIs" dxfId="202" priority="83" stopIfTrue="1" operator="between">
      <formula>150</formula>
      <formula>250</formula>
    </cfRule>
    <cfRule type="cellIs" dxfId="201" priority="84" stopIfTrue="1" operator="between">
      <formula>250</formula>
      <formula>300</formula>
    </cfRule>
  </conditionalFormatting>
  <conditionalFormatting sqref="E4">
    <cfRule type="cellIs" dxfId="200" priority="79" stopIfTrue="1" operator="greaterThan">
      <formula>300</formula>
    </cfRule>
    <cfRule type="cellIs" dxfId="199" priority="80" stopIfTrue="1" operator="between">
      <formula>150</formula>
      <formula>250</formula>
    </cfRule>
    <cfRule type="cellIs" dxfId="198" priority="81" stopIfTrue="1" operator="between">
      <formula>250</formula>
      <formula>300</formula>
    </cfRule>
  </conditionalFormatting>
  <conditionalFormatting sqref="F4">
    <cfRule type="cellIs" dxfId="197" priority="76" stopIfTrue="1" operator="greaterThan">
      <formula>300</formula>
    </cfRule>
    <cfRule type="cellIs" dxfId="196" priority="77" stopIfTrue="1" operator="between">
      <formula>150</formula>
      <formula>250</formula>
    </cfRule>
    <cfRule type="cellIs" dxfId="195" priority="78" stopIfTrue="1" operator="between">
      <formula>250</formula>
      <formula>300</formula>
    </cfRule>
  </conditionalFormatting>
  <conditionalFormatting sqref="G4">
    <cfRule type="cellIs" dxfId="194" priority="73" stopIfTrue="1" operator="greaterThan">
      <formula>300</formula>
    </cfRule>
    <cfRule type="cellIs" dxfId="193" priority="74" stopIfTrue="1" operator="between">
      <formula>150</formula>
      <formula>250</formula>
    </cfRule>
    <cfRule type="cellIs" dxfId="192" priority="75" stopIfTrue="1" operator="between">
      <formula>250</formula>
      <formula>300</formula>
    </cfRule>
  </conditionalFormatting>
  <conditionalFormatting sqref="H4">
    <cfRule type="cellIs" dxfId="191" priority="70" stopIfTrue="1" operator="greaterThan">
      <formula>300</formula>
    </cfRule>
    <cfRule type="cellIs" dxfId="190" priority="71" stopIfTrue="1" operator="between">
      <formula>150</formula>
      <formula>250</formula>
    </cfRule>
    <cfRule type="cellIs" dxfId="189" priority="72" stopIfTrue="1" operator="between">
      <formula>250</formula>
      <formula>300</formula>
    </cfRule>
  </conditionalFormatting>
  <conditionalFormatting sqref="I4">
    <cfRule type="cellIs" dxfId="188" priority="67" stopIfTrue="1" operator="greaterThan">
      <formula>300</formula>
    </cfRule>
    <cfRule type="cellIs" dxfId="187" priority="68" stopIfTrue="1" operator="between">
      <formula>150</formula>
      <formula>250</formula>
    </cfRule>
    <cfRule type="cellIs" dxfId="186" priority="69" stopIfTrue="1" operator="between">
      <formula>250</formula>
      <formula>300</formula>
    </cfRule>
  </conditionalFormatting>
  <conditionalFormatting sqref="J4">
    <cfRule type="cellIs" dxfId="185" priority="64" stopIfTrue="1" operator="greaterThan">
      <formula>300</formula>
    </cfRule>
    <cfRule type="cellIs" dxfId="184" priority="65" stopIfTrue="1" operator="between">
      <formula>150</formula>
      <formula>250</formula>
    </cfRule>
    <cfRule type="cellIs" dxfId="183" priority="66" stopIfTrue="1" operator="between">
      <formula>250</formula>
      <formula>300</formula>
    </cfRule>
  </conditionalFormatting>
  <conditionalFormatting sqref="K4">
    <cfRule type="cellIs" dxfId="182" priority="61" stopIfTrue="1" operator="greaterThan">
      <formula>300</formula>
    </cfRule>
    <cfRule type="cellIs" dxfId="181" priority="62" stopIfTrue="1" operator="between">
      <formula>150</formula>
      <formula>250</formula>
    </cfRule>
    <cfRule type="cellIs" dxfId="180" priority="63" stopIfTrue="1" operator="between">
      <formula>250</formula>
      <formula>300</formula>
    </cfRule>
  </conditionalFormatting>
  <conditionalFormatting sqref="L4">
    <cfRule type="cellIs" dxfId="179" priority="58" stopIfTrue="1" operator="greaterThan">
      <formula>300</formula>
    </cfRule>
    <cfRule type="cellIs" dxfId="178" priority="59" stopIfTrue="1" operator="between">
      <formula>150</formula>
      <formula>250</formula>
    </cfRule>
    <cfRule type="cellIs" dxfId="177" priority="60" stopIfTrue="1" operator="between">
      <formula>250</formula>
      <formula>300</formula>
    </cfRule>
  </conditionalFormatting>
  <conditionalFormatting sqref="M4">
    <cfRule type="cellIs" dxfId="176" priority="55" stopIfTrue="1" operator="greaterThan">
      <formula>300</formula>
    </cfRule>
    <cfRule type="cellIs" dxfId="175" priority="56" stopIfTrue="1" operator="between">
      <formula>150</formula>
      <formula>250</formula>
    </cfRule>
    <cfRule type="cellIs" dxfId="174" priority="57" stopIfTrue="1" operator="between">
      <formula>250</formula>
      <formula>300</formula>
    </cfRule>
  </conditionalFormatting>
  <conditionalFormatting sqref="N4:P4">
    <cfRule type="cellIs" dxfId="173" priority="52" stopIfTrue="1" operator="greaterThan">
      <formula>300</formula>
    </cfRule>
    <cfRule type="cellIs" dxfId="172" priority="53" stopIfTrue="1" operator="between">
      <formula>150</formula>
      <formula>250</formula>
    </cfRule>
    <cfRule type="cellIs" dxfId="171" priority="54" stopIfTrue="1" operator="between">
      <formula>250</formula>
      <formula>300</formula>
    </cfRule>
  </conditionalFormatting>
  <conditionalFormatting sqref="Q4">
    <cfRule type="cellIs" dxfId="170" priority="49" stopIfTrue="1" operator="greaterThan">
      <formula>300</formula>
    </cfRule>
    <cfRule type="cellIs" dxfId="169" priority="50" stopIfTrue="1" operator="between">
      <formula>150</formula>
      <formula>250</formula>
    </cfRule>
    <cfRule type="cellIs" dxfId="168" priority="51" stopIfTrue="1" operator="between">
      <formula>250</formula>
      <formula>300</formula>
    </cfRule>
  </conditionalFormatting>
  <conditionalFormatting sqref="R4">
    <cfRule type="cellIs" dxfId="167" priority="46" stopIfTrue="1" operator="greaterThan">
      <formula>300</formula>
    </cfRule>
    <cfRule type="cellIs" dxfId="166" priority="47" stopIfTrue="1" operator="between">
      <formula>150</formula>
      <formula>250</formula>
    </cfRule>
    <cfRule type="cellIs" dxfId="165" priority="48" stopIfTrue="1" operator="between">
      <formula>250</formula>
      <formula>300</formula>
    </cfRule>
  </conditionalFormatting>
  <conditionalFormatting sqref="S4">
    <cfRule type="cellIs" dxfId="164" priority="43" stopIfTrue="1" operator="greaterThan">
      <formula>300</formula>
    </cfRule>
    <cfRule type="cellIs" dxfId="163" priority="44" stopIfTrue="1" operator="between">
      <formula>150</formula>
      <formula>250</formula>
    </cfRule>
    <cfRule type="cellIs" dxfId="162" priority="45" stopIfTrue="1" operator="between">
      <formula>250</formula>
      <formula>300</formula>
    </cfRule>
  </conditionalFormatting>
  <conditionalFormatting sqref="T4">
    <cfRule type="cellIs" dxfId="161" priority="40" stopIfTrue="1" operator="greaterThan">
      <formula>300</formula>
    </cfRule>
    <cfRule type="cellIs" dxfId="160" priority="41" stopIfTrue="1" operator="between">
      <formula>150</formula>
      <formula>250</formula>
    </cfRule>
    <cfRule type="cellIs" dxfId="159" priority="42" stopIfTrue="1" operator="between">
      <formula>250</formula>
      <formula>300</formula>
    </cfRule>
  </conditionalFormatting>
  <conditionalFormatting sqref="U4">
    <cfRule type="cellIs" dxfId="158" priority="37" stopIfTrue="1" operator="greaterThan">
      <formula>300</formula>
    </cfRule>
    <cfRule type="cellIs" dxfId="157" priority="38" stopIfTrue="1" operator="between">
      <formula>150</formula>
      <formula>250</formula>
    </cfRule>
    <cfRule type="cellIs" dxfId="156" priority="39" stopIfTrue="1" operator="between">
      <formula>250</formula>
      <formula>300</formula>
    </cfRule>
  </conditionalFormatting>
  <conditionalFormatting sqref="V4">
    <cfRule type="cellIs" dxfId="155" priority="34" stopIfTrue="1" operator="greaterThan">
      <formula>300</formula>
    </cfRule>
    <cfRule type="cellIs" dxfId="154" priority="35" stopIfTrue="1" operator="between">
      <formula>150</formula>
      <formula>250</formula>
    </cfRule>
    <cfRule type="cellIs" dxfId="153" priority="36" stopIfTrue="1" operator="between">
      <formula>250</formula>
      <formula>300</formula>
    </cfRule>
  </conditionalFormatting>
  <conditionalFormatting sqref="W4">
    <cfRule type="cellIs" dxfId="152" priority="31" stopIfTrue="1" operator="greaterThan">
      <formula>300</formula>
    </cfRule>
    <cfRule type="cellIs" dxfId="151" priority="32" stopIfTrue="1" operator="between">
      <formula>150</formula>
      <formula>250</formula>
    </cfRule>
    <cfRule type="cellIs" dxfId="150" priority="33" stopIfTrue="1" operator="between">
      <formula>250</formula>
      <formula>300</formula>
    </cfRule>
  </conditionalFormatting>
  <conditionalFormatting sqref="X4">
    <cfRule type="cellIs" dxfId="149" priority="28" stopIfTrue="1" operator="greaterThan">
      <formula>300</formula>
    </cfRule>
    <cfRule type="cellIs" dxfId="148" priority="29" stopIfTrue="1" operator="between">
      <formula>150</formula>
      <formula>250</formula>
    </cfRule>
    <cfRule type="cellIs" dxfId="147" priority="30" stopIfTrue="1" operator="between">
      <formula>250</formula>
      <formula>300</formula>
    </cfRule>
  </conditionalFormatting>
  <conditionalFormatting sqref="Y4">
    <cfRule type="cellIs" dxfId="146" priority="25" stopIfTrue="1" operator="greaterThan">
      <formula>300</formula>
    </cfRule>
    <cfRule type="cellIs" dxfId="145" priority="26" stopIfTrue="1" operator="between">
      <formula>150</formula>
      <formula>250</formula>
    </cfRule>
    <cfRule type="cellIs" dxfId="144" priority="27" stopIfTrue="1" operator="between">
      <formula>250</formula>
      <formula>300</formula>
    </cfRule>
  </conditionalFormatting>
  <conditionalFormatting sqref="Z4">
    <cfRule type="cellIs" dxfId="143" priority="22" stopIfTrue="1" operator="greaterThan">
      <formula>300</formula>
    </cfRule>
    <cfRule type="cellIs" dxfId="142" priority="23" stopIfTrue="1" operator="between">
      <formula>150</formula>
      <formula>250</formula>
    </cfRule>
    <cfRule type="cellIs" dxfId="141" priority="24" stopIfTrue="1" operator="between">
      <formula>250</formula>
      <formula>300</formula>
    </cfRule>
  </conditionalFormatting>
  <conditionalFormatting sqref="AA4">
    <cfRule type="cellIs" dxfId="140" priority="19" stopIfTrue="1" operator="greaterThan">
      <formula>300</formula>
    </cfRule>
    <cfRule type="cellIs" dxfId="139" priority="20" stopIfTrue="1" operator="between">
      <formula>150</formula>
      <formula>250</formula>
    </cfRule>
    <cfRule type="cellIs" dxfId="138" priority="21" stopIfTrue="1" operator="between">
      <formula>250</formula>
      <formula>300</formula>
    </cfRule>
  </conditionalFormatting>
  <conditionalFormatting sqref="AB4">
    <cfRule type="cellIs" dxfId="137" priority="16" stopIfTrue="1" operator="greaterThan">
      <formula>300</formula>
    </cfRule>
    <cfRule type="cellIs" dxfId="136" priority="17" stopIfTrue="1" operator="between">
      <formula>150</formula>
      <formula>250</formula>
    </cfRule>
    <cfRule type="cellIs" dxfId="135" priority="18" stopIfTrue="1" operator="between">
      <formula>250</formula>
      <formula>300</formula>
    </cfRule>
  </conditionalFormatting>
  <conditionalFormatting sqref="AC4">
    <cfRule type="cellIs" dxfId="134" priority="13" stopIfTrue="1" operator="greaterThan">
      <formula>300</formula>
    </cfRule>
    <cfRule type="cellIs" dxfId="133" priority="14" stopIfTrue="1" operator="between">
      <formula>150</formula>
      <formula>250</formula>
    </cfRule>
    <cfRule type="cellIs" dxfId="132" priority="15" stopIfTrue="1" operator="between">
      <formula>250</formula>
      <formula>300</formula>
    </cfRule>
  </conditionalFormatting>
  <conditionalFormatting sqref="AD4">
    <cfRule type="cellIs" dxfId="131" priority="10" stopIfTrue="1" operator="greaterThan">
      <formula>300</formula>
    </cfRule>
    <cfRule type="cellIs" dxfId="130" priority="11" stopIfTrue="1" operator="between">
      <formula>150</formula>
      <formula>250</formula>
    </cfRule>
    <cfRule type="cellIs" dxfId="129" priority="12" stopIfTrue="1" operator="between">
      <formula>250</formula>
      <formula>300</formula>
    </cfRule>
  </conditionalFormatting>
  <conditionalFormatting sqref="AE4">
    <cfRule type="cellIs" dxfId="128" priority="7" stopIfTrue="1" operator="greaterThan">
      <formula>300</formula>
    </cfRule>
    <cfRule type="cellIs" dxfId="127" priority="8" stopIfTrue="1" operator="between">
      <formula>150</formula>
      <formula>250</formula>
    </cfRule>
    <cfRule type="cellIs" dxfId="126" priority="9" stopIfTrue="1" operator="between">
      <formula>250</formula>
      <formula>300</formula>
    </cfRule>
  </conditionalFormatting>
  <conditionalFormatting sqref="AF4">
    <cfRule type="cellIs" dxfId="125" priority="4" stopIfTrue="1" operator="greaterThan">
      <formula>300</formula>
    </cfRule>
    <cfRule type="cellIs" dxfId="124" priority="5" stopIfTrue="1" operator="between">
      <formula>150</formula>
      <formula>250</formula>
    </cfRule>
    <cfRule type="cellIs" dxfId="123" priority="6" stopIfTrue="1" operator="between">
      <formula>250</formula>
      <formula>300</formula>
    </cfRule>
  </conditionalFormatting>
  <conditionalFormatting sqref="AG4">
    <cfRule type="cellIs" dxfId="122" priority="1" stopIfTrue="1" operator="greaterThan">
      <formula>300</formula>
    </cfRule>
    <cfRule type="cellIs" dxfId="121" priority="2" stopIfTrue="1" operator="between">
      <formula>150</formula>
      <formula>250</formula>
    </cfRule>
    <cfRule type="cellIs" dxfId="12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33.799999999999997</v>
      </c>
      <c r="C3" s="12">
        <v>0.9</v>
      </c>
      <c r="D3" s="12">
        <v>5.4</v>
      </c>
      <c r="E3" s="12">
        <v>29.3</v>
      </c>
      <c r="F3" s="12">
        <v>33.1</v>
      </c>
      <c r="G3" s="12">
        <v>32.5</v>
      </c>
      <c r="H3" s="12">
        <v>31.5</v>
      </c>
      <c r="I3" s="12">
        <v>32.5</v>
      </c>
      <c r="J3" s="12">
        <v>28.9</v>
      </c>
      <c r="K3" s="12">
        <v>29.4</v>
      </c>
      <c r="L3" s="12">
        <v>28.6</v>
      </c>
      <c r="M3" s="12">
        <v>36.1</v>
      </c>
      <c r="N3" s="12">
        <v>31.2</v>
      </c>
      <c r="O3" s="12">
        <v>30.2</v>
      </c>
      <c r="P3" s="12">
        <v>19.2</v>
      </c>
      <c r="Q3" s="12">
        <v>41.5</v>
      </c>
      <c r="R3" s="12">
        <v>10.3</v>
      </c>
      <c r="S3" s="12">
        <v>43.6</v>
      </c>
      <c r="T3" s="12">
        <v>43.5</v>
      </c>
      <c r="U3" s="12">
        <v>36.1</v>
      </c>
      <c r="V3" s="12">
        <v>39.4</v>
      </c>
      <c r="W3" s="12">
        <v>44.5</v>
      </c>
      <c r="X3" s="12">
        <v>39.4</v>
      </c>
      <c r="Y3" s="12">
        <v>41.3</v>
      </c>
      <c r="Z3" s="12">
        <v>22.5</v>
      </c>
      <c r="AA3" s="12">
        <v>41.5</v>
      </c>
      <c r="AB3" s="12">
        <v>36.5</v>
      </c>
      <c r="AC3" s="12">
        <v>35.4</v>
      </c>
      <c r="AD3" s="12">
        <v>34.5</v>
      </c>
      <c r="AE3" s="12"/>
      <c r="AF3" s="12"/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38.5</v>
      </c>
      <c r="C4" s="28">
        <f t="shared" ref="C4:D4" si="1">SUM(C54:C57)</f>
        <v>4</v>
      </c>
      <c r="D4" s="28">
        <f t="shared" si="1"/>
        <v>22.1</v>
      </c>
      <c r="E4" s="28">
        <f t="shared" ref="E4:F4" si="2">SUM(E54:E57)</f>
        <v>88.5</v>
      </c>
      <c r="F4" s="28">
        <f t="shared" si="2"/>
        <v>123.10000000000001</v>
      </c>
      <c r="G4" s="28">
        <f t="shared" ref="G4:H4" si="3">SUM(G54:G57)</f>
        <v>124.69999999999999</v>
      </c>
      <c r="H4" s="28">
        <f t="shared" si="3"/>
        <v>66.8</v>
      </c>
      <c r="I4" s="28">
        <f t="shared" ref="I4:J4" si="4">SUM(I54:I57)</f>
        <v>153.80000000000001</v>
      </c>
      <c r="J4" s="28">
        <f t="shared" si="4"/>
        <v>152.70000000000002</v>
      </c>
      <c r="K4" s="28">
        <f t="shared" ref="K4" si="5">SUM(K54:K57)</f>
        <v>156.1</v>
      </c>
      <c r="L4" s="28">
        <f t="shared" ref="L4:N4" si="6">SUM(L54:L57)</f>
        <v>150.80000000000001</v>
      </c>
      <c r="M4" s="28">
        <f t="shared" si="6"/>
        <v>104.79999999999998</v>
      </c>
      <c r="N4" s="28">
        <f t="shared" si="6"/>
        <v>150.9</v>
      </c>
      <c r="O4" s="28">
        <f t="shared" ref="O4:AC4" si="7">SUM(O54:O57)</f>
        <v>164.4</v>
      </c>
      <c r="P4" s="28">
        <f t="shared" si="7"/>
        <v>62.3</v>
      </c>
      <c r="Q4" s="28">
        <f t="shared" si="7"/>
        <v>76.900000000000006</v>
      </c>
      <c r="R4" s="28">
        <f t="shared" si="7"/>
        <v>36.1</v>
      </c>
      <c r="S4" s="28">
        <f t="shared" si="7"/>
        <v>74.199999999999989</v>
      </c>
      <c r="T4" s="28">
        <f t="shared" si="7"/>
        <v>126.5</v>
      </c>
      <c r="U4" s="28">
        <f t="shared" si="7"/>
        <v>159.80000000000001</v>
      </c>
      <c r="V4" s="28">
        <f t="shared" si="7"/>
        <v>123.10000000000001</v>
      </c>
      <c r="W4" s="28">
        <f t="shared" si="7"/>
        <v>90.4</v>
      </c>
      <c r="X4" s="28">
        <f t="shared" si="7"/>
        <v>122.49999999999999</v>
      </c>
      <c r="Y4" s="28">
        <f t="shared" si="7"/>
        <v>151.30000000000001</v>
      </c>
      <c r="Z4" s="28">
        <f t="shared" si="7"/>
        <v>103.7</v>
      </c>
      <c r="AA4" s="28">
        <f t="shared" si="7"/>
        <v>184.9</v>
      </c>
      <c r="AB4" s="28">
        <f t="shared" si="7"/>
        <v>194.10000000000002</v>
      </c>
      <c r="AC4" s="28">
        <f t="shared" si="7"/>
        <v>208.3</v>
      </c>
      <c r="AD4" s="28">
        <f t="shared" ref="AD4" si="8">SUM(AD54:AD57)</f>
        <v>204.1</v>
      </c>
      <c r="AE4" s="28"/>
      <c r="AF4" s="28"/>
      <c r="AG4" s="28"/>
      <c r="AI4" s="9">
        <f>SUM(C4:AG4)</f>
        <v>3380.9000000000005</v>
      </c>
      <c r="AJ4" s="14">
        <f>AVERAGE(C4:AG4)</f>
        <v>120.74642857142859</v>
      </c>
      <c r="AK4" s="15"/>
    </row>
    <row r="5" spans="1:40" x14ac:dyDescent="0.25">
      <c r="A5" s="11" t="s">
        <v>29</v>
      </c>
      <c r="B5" s="10">
        <f t="shared" ref="B5" si="9">$A53+B6</f>
        <v>509886</v>
      </c>
      <c r="C5" s="10">
        <f t="shared" ref="C5:D5" si="10">$A53+C6</f>
        <v>509889</v>
      </c>
      <c r="D5" s="10">
        <f t="shared" si="10"/>
        <v>509911</v>
      </c>
      <c r="E5" s="10">
        <f t="shared" ref="E5:F5" si="11">$A53+E6</f>
        <v>510000</v>
      </c>
      <c r="F5" s="10">
        <f t="shared" si="11"/>
        <v>510123</v>
      </c>
      <c r="G5" s="10">
        <f t="shared" ref="G5:H5" si="12">$A53+G6</f>
        <v>510249</v>
      </c>
      <c r="H5" s="10">
        <f t="shared" si="12"/>
        <v>510315</v>
      </c>
      <c r="I5" s="10">
        <f t="shared" ref="I5:J5" si="13">$A53+I6</f>
        <v>510468</v>
      </c>
      <c r="J5" s="10">
        <f t="shared" si="13"/>
        <v>510621</v>
      </c>
      <c r="K5" s="10">
        <f t="shared" ref="K5:N5" si="14">$A53+K6</f>
        <v>510778</v>
      </c>
      <c r="L5" s="10">
        <f t="shared" si="14"/>
        <v>510929</v>
      </c>
      <c r="M5" s="10">
        <f t="shared" si="14"/>
        <v>511034</v>
      </c>
      <c r="N5" s="10">
        <f t="shared" si="14"/>
        <v>511185</v>
      </c>
      <c r="O5" s="10">
        <f t="shared" ref="O5:AC5" si="15">$A53+O6</f>
        <v>511351</v>
      </c>
      <c r="P5" s="10">
        <f t="shared" si="15"/>
        <v>511412</v>
      </c>
      <c r="Q5" s="10">
        <f t="shared" si="15"/>
        <v>511490</v>
      </c>
      <c r="R5" s="10">
        <f t="shared" si="15"/>
        <v>511524</v>
      </c>
      <c r="S5" s="10">
        <f t="shared" si="15"/>
        <v>511600</v>
      </c>
      <c r="T5" s="10">
        <f t="shared" si="15"/>
        <v>511727</v>
      </c>
      <c r="U5" s="10">
        <f t="shared" si="15"/>
        <v>511887</v>
      </c>
      <c r="V5" s="10">
        <f t="shared" si="15"/>
        <v>512010</v>
      </c>
      <c r="W5" s="10">
        <f t="shared" si="15"/>
        <v>512100</v>
      </c>
      <c r="X5" s="10">
        <f t="shared" si="15"/>
        <v>512222</v>
      </c>
      <c r="Y5" s="10">
        <f t="shared" si="15"/>
        <v>512373</v>
      </c>
      <c r="Z5" s="10">
        <f t="shared" si="15"/>
        <v>512478</v>
      </c>
      <c r="AA5" s="10">
        <f t="shared" si="15"/>
        <v>512664</v>
      </c>
      <c r="AB5" s="10">
        <f t="shared" si="15"/>
        <v>512857</v>
      </c>
      <c r="AC5" s="10">
        <f t="shared" si="15"/>
        <v>513064</v>
      </c>
      <c r="AD5" s="10">
        <f t="shared" ref="AD5" si="16">$A53+AD6</f>
        <v>513270</v>
      </c>
      <c r="AE5" s="10"/>
      <c r="AF5" s="10"/>
      <c r="AG5" s="10"/>
      <c r="AI5" s="10">
        <f>MAX(C5:AG5)-B5</f>
        <v>3384</v>
      </c>
    </row>
    <row r="6" spans="1:40" s="19" customFormat="1" x14ac:dyDescent="0.25">
      <c r="B6" s="24">
        <v>468211</v>
      </c>
      <c r="C6" s="24">
        <v>468214</v>
      </c>
      <c r="D6" s="24">
        <v>468236</v>
      </c>
      <c r="E6" s="24">
        <v>468325</v>
      </c>
      <c r="F6" s="24">
        <v>468448</v>
      </c>
      <c r="G6" s="24">
        <v>468574</v>
      </c>
      <c r="H6" s="24">
        <v>468640</v>
      </c>
      <c r="I6" s="24">
        <v>468793</v>
      </c>
      <c r="J6" s="24">
        <v>468946</v>
      </c>
      <c r="K6" s="24">
        <v>469103</v>
      </c>
      <c r="L6" s="24">
        <v>469254</v>
      </c>
      <c r="M6" s="24">
        <v>469359</v>
      </c>
      <c r="N6" s="24">
        <v>469510</v>
      </c>
      <c r="O6" s="24">
        <v>469676</v>
      </c>
      <c r="P6" s="24">
        <v>469737</v>
      </c>
      <c r="Q6" s="24">
        <v>469815</v>
      </c>
      <c r="R6" s="24">
        <v>469849</v>
      </c>
      <c r="S6" s="24">
        <v>469925</v>
      </c>
      <c r="T6" s="24">
        <v>470052</v>
      </c>
      <c r="U6" s="24">
        <v>470212</v>
      </c>
      <c r="V6" s="24">
        <v>470335</v>
      </c>
      <c r="W6" s="24">
        <v>470425</v>
      </c>
      <c r="X6" s="24">
        <v>470547</v>
      </c>
      <c r="Y6" s="24">
        <v>470698</v>
      </c>
      <c r="Z6" s="24">
        <v>470803</v>
      </c>
      <c r="AA6" s="24">
        <v>470989</v>
      </c>
      <c r="AB6" s="30">
        <v>471182</v>
      </c>
      <c r="AC6" s="30">
        <v>471389</v>
      </c>
      <c r="AD6" s="24">
        <v>471595</v>
      </c>
      <c r="AE6" s="24"/>
      <c r="AF6" s="24"/>
      <c r="AG6" s="24"/>
      <c r="AI6" s="10"/>
      <c r="AJ6" s="20"/>
    </row>
    <row r="7" spans="1:40" x14ac:dyDescent="0.25">
      <c r="A7" s="11" t="s">
        <v>27</v>
      </c>
      <c r="B7" s="10">
        <v>436900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439843</v>
      </c>
      <c r="AI7" s="10">
        <f>MAX(C7:AG7)-B7</f>
        <v>2943</v>
      </c>
      <c r="AJ7" s="16"/>
    </row>
    <row r="8" spans="1:40" x14ac:dyDescent="0.25">
      <c r="A8" s="18" t="s">
        <v>37</v>
      </c>
      <c r="B8" s="10">
        <v>72985</v>
      </c>
      <c r="F8" s="10"/>
      <c r="G8" s="10"/>
      <c r="H8" s="10"/>
      <c r="I8" s="10"/>
      <c r="N8" s="10"/>
      <c r="O8" s="10"/>
      <c r="T8" s="10"/>
      <c r="U8" s="10"/>
      <c r="Z8" s="10"/>
      <c r="AD8" s="10"/>
      <c r="AG8" s="10">
        <f>AI57</f>
        <v>73427</v>
      </c>
      <c r="AI8" s="10">
        <f>MAX(C8:AG8)-B8</f>
        <v>442</v>
      </c>
    </row>
    <row r="9" spans="1:40" x14ac:dyDescent="0.25">
      <c r="AI9" s="10">
        <f>SUM(AI7:AI8)</f>
        <v>3385</v>
      </c>
    </row>
    <row r="11" spans="1:40" x14ac:dyDescent="0.25">
      <c r="AI11" s="10"/>
    </row>
    <row r="13" spans="1:40" x14ac:dyDescent="0.25">
      <c r="AF13" t="s">
        <v>3</v>
      </c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10.8</v>
      </c>
      <c r="C54" s="12">
        <v>0.7</v>
      </c>
      <c r="D54" s="12">
        <v>5.9</v>
      </c>
      <c r="E54" s="12">
        <v>25.7</v>
      </c>
      <c r="F54" s="12">
        <v>37.6</v>
      </c>
      <c r="G54" s="12">
        <v>39.5</v>
      </c>
      <c r="H54" s="12">
        <v>18.600000000000001</v>
      </c>
      <c r="I54" s="12">
        <v>48</v>
      </c>
      <c r="J54" s="12">
        <v>47.4</v>
      </c>
      <c r="K54" s="12">
        <v>48.3</v>
      </c>
      <c r="L54" s="12">
        <v>46</v>
      </c>
      <c r="M54" s="12">
        <v>33.4</v>
      </c>
      <c r="N54" s="12">
        <v>45.5</v>
      </c>
      <c r="O54" s="12">
        <v>50.5</v>
      </c>
      <c r="P54" s="12">
        <v>17.600000000000001</v>
      </c>
      <c r="Q54" s="12">
        <v>23.1</v>
      </c>
      <c r="R54" s="12">
        <v>9.9</v>
      </c>
      <c r="S54" s="12">
        <v>21.5</v>
      </c>
      <c r="T54" s="12">
        <v>38.6</v>
      </c>
      <c r="U54" s="12">
        <v>48.6</v>
      </c>
      <c r="V54" s="12">
        <v>36</v>
      </c>
      <c r="W54" s="12">
        <v>26.2</v>
      </c>
      <c r="X54" s="12">
        <v>35.4</v>
      </c>
      <c r="Y54" s="12">
        <v>45.3</v>
      </c>
      <c r="Z54" s="12">
        <v>30</v>
      </c>
      <c r="AA54" s="12">
        <v>54.8</v>
      </c>
      <c r="AB54" s="12">
        <v>59.6</v>
      </c>
      <c r="AC54" s="12">
        <v>62.9</v>
      </c>
      <c r="AD54" s="12">
        <v>61.3</v>
      </c>
      <c r="AE54" s="12"/>
      <c r="AF54" s="12"/>
      <c r="AG54" s="12"/>
      <c r="AH54" s="12"/>
      <c r="AI54" s="10">
        <v>109327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11.2</v>
      </c>
      <c r="C55" s="12">
        <v>1.1000000000000001</v>
      </c>
      <c r="D55" s="12">
        <v>6.5</v>
      </c>
      <c r="E55" s="12">
        <v>25.7</v>
      </c>
      <c r="F55" s="12">
        <v>37.4</v>
      </c>
      <c r="G55" s="12">
        <v>39.1</v>
      </c>
      <c r="H55" s="12">
        <v>19</v>
      </c>
      <c r="I55" s="12">
        <v>47.3</v>
      </c>
      <c r="J55" s="12">
        <v>47</v>
      </c>
      <c r="K55" s="12">
        <v>47.9</v>
      </c>
      <c r="L55" s="12">
        <v>46</v>
      </c>
      <c r="M55" s="12">
        <v>32.799999999999997</v>
      </c>
      <c r="N55" s="12">
        <v>45.3</v>
      </c>
      <c r="O55" s="12">
        <v>50</v>
      </c>
      <c r="P55" s="12">
        <v>17.899999999999999</v>
      </c>
      <c r="Q55" s="12">
        <v>23.2</v>
      </c>
      <c r="R55" s="12">
        <v>10.5</v>
      </c>
      <c r="S55" s="12">
        <v>21.7</v>
      </c>
      <c r="T55" s="12">
        <v>38.6</v>
      </c>
      <c r="U55" s="12">
        <v>47.7</v>
      </c>
      <c r="V55" s="12">
        <v>35.299999999999997</v>
      </c>
      <c r="W55" s="12">
        <v>26.2</v>
      </c>
      <c r="X55" s="12">
        <v>35.299999999999997</v>
      </c>
      <c r="Y55" s="12">
        <v>45</v>
      </c>
      <c r="Z55" s="12">
        <v>29.9</v>
      </c>
      <c r="AA55" s="12">
        <v>54.4</v>
      </c>
      <c r="AB55" s="12">
        <v>58.8</v>
      </c>
      <c r="AC55" s="12">
        <v>61.8</v>
      </c>
      <c r="AD55" s="12">
        <v>60.3</v>
      </c>
      <c r="AE55" s="12"/>
      <c r="AF55" s="12"/>
      <c r="AG55" s="12"/>
      <c r="AH55" s="12"/>
      <c r="AI55" s="10">
        <v>148691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10.9</v>
      </c>
      <c r="C56" s="12">
        <v>1.6</v>
      </c>
      <c r="D56" s="12">
        <v>6.4</v>
      </c>
      <c r="E56" s="12">
        <v>24.8</v>
      </c>
      <c r="F56" s="12">
        <v>33.700000000000003</v>
      </c>
      <c r="G56" s="12">
        <v>33</v>
      </c>
      <c r="H56" s="12">
        <v>18.600000000000001</v>
      </c>
      <c r="I56" s="12">
        <v>41.2</v>
      </c>
      <c r="J56" s="12">
        <v>40.700000000000003</v>
      </c>
      <c r="K56" s="12">
        <v>41.6</v>
      </c>
      <c r="L56" s="12">
        <v>40.4</v>
      </c>
      <c r="M56" s="12">
        <v>27</v>
      </c>
      <c r="N56" s="12">
        <v>40.6</v>
      </c>
      <c r="O56" s="12">
        <v>43.5</v>
      </c>
      <c r="P56" s="12">
        <v>17.5</v>
      </c>
      <c r="Q56" s="12">
        <v>20.6</v>
      </c>
      <c r="R56" s="12">
        <v>10.3</v>
      </c>
      <c r="S56" s="12">
        <v>20.9</v>
      </c>
      <c r="T56" s="12">
        <v>34</v>
      </c>
      <c r="U56" s="12">
        <v>42.4</v>
      </c>
      <c r="V56" s="12">
        <v>33.1</v>
      </c>
      <c r="W56" s="12">
        <v>25.1</v>
      </c>
      <c r="X56" s="12">
        <v>34.5</v>
      </c>
      <c r="Y56" s="12">
        <v>41.7</v>
      </c>
      <c r="Z56" s="12">
        <v>28.5</v>
      </c>
      <c r="AA56" s="12">
        <v>48.9</v>
      </c>
      <c r="AB56" s="12">
        <v>51.4</v>
      </c>
      <c r="AC56" s="12">
        <v>54.3</v>
      </c>
      <c r="AD56" s="12">
        <v>53.4</v>
      </c>
      <c r="AE56" s="12"/>
      <c r="AF56" s="12"/>
      <c r="AG56" s="12"/>
      <c r="AH56" s="12"/>
      <c r="AI56" s="10">
        <v>140150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5.6</v>
      </c>
      <c r="C57" s="12">
        <v>0.6</v>
      </c>
      <c r="D57" s="12">
        <v>3.3</v>
      </c>
      <c r="E57" s="12">
        <v>12.3</v>
      </c>
      <c r="F57" s="12">
        <v>14.4</v>
      </c>
      <c r="G57" s="12">
        <v>13.1</v>
      </c>
      <c r="H57" s="12">
        <v>10.6</v>
      </c>
      <c r="I57" s="12">
        <v>17.3</v>
      </c>
      <c r="J57" s="12">
        <v>17.600000000000001</v>
      </c>
      <c r="K57" s="12">
        <v>18.3</v>
      </c>
      <c r="L57" s="12">
        <v>18.399999999999999</v>
      </c>
      <c r="M57" s="12">
        <v>11.6</v>
      </c>
      <c r="N57" s="12">
        <v>19.5</v>
      </c>
      <c r="O57" s="12">
        <v>20.399999999999999</v>
      </c>
      <c r="P57" s="12">
        <v>9.3000000000000007</v>
      </c>
      <c r="Q57" s="12">
        <v>10</v>
      </c>
      <c r="R57" s="12">
        <v>5.4</v>
      </c>
      <c r="S57" s="12">
        <v>10.1</v>
      </c>
      <c r="T57" s="12">
        <v>15.3</v>
      </c>
      <c r="U57" s="12">
        <v>21.1</v>
      </c>
      <c r="V57" s="12">
        <v>18.7</v>
      </c>
      <c r="W57" s="12">
        <v>12.9</v>
      </c>
      <c r="X57" s="12">
        <v>17.3</v>
      </c>
      <c r="Y57" s="12">
        <v>19.3</v>
      </c>
      <c r="Z57" s="12">
        <v>15.3</v>
      </c>
      <c r="AA57" s="12">
        <v>26.8</v>
      </c>
      <c r="AB57" s="12">
        <v>24.3</v>
      </c>
      <c r="AC57" s="12">
        <v>29.3</v>
      </c>
      <c r="AD57" s="12">
        <v>29.1</v>
      </c>
      <c r="AE57" s="12"/>
      <c r="AF57" s="12"/>
      <c r="AG57" s="12"/>
      <c r="AH57" s="12"/>
      <c r="AI57" s="10">
        <v>73427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">
    <cfRule type="cellIs" dxfId="119" priority="130" stopIfTrue="1" operator="greaterThan">
      <formula>300</formula>
    </cfRule>
    <cfRule type="cellIs" dxfId="118" priority="131" stopIfTrue="1" operator="between">
      <formula>150</formula>
      <formula>250</formula>
    </cfRule>
    <cfRule type="cellIs" dxfId="117" priority="132" stopIfTrue="1" operator="between">
      <formula>250</formula>
      <formula>300</formula>
    </cfRule>
  </conditionalFormatting>
  <conditionalFormatting sqref="AE4">
    <cfRule type="cellIs" dxfId="116" priority="49" stopIfTrue="1" operator="greaterThan">
      <formula>300</formula>
    </cfRule>
    <cfRule type="cellIs" dxfId="115" priority="50" stopIfTrue="1" operator="between">
      <formula>150</formula>
      <formula>250</formula>
    </cfRule>
    <cfRule type="cellIs" dxfId="114" priority="51" stopIfTrue="1" operator="between">
      <formula>250</formula>
      <formula>300</formula>
    </cfRule>
  </conditionalFormatting>
  <conditionalFormatting sqref="AF4">
    <cfRule type="cellIs" dxfId="113" priority="46" stopIfTrue="1" operator="greaterThan">
      <formula>300</formula>
    </cfRule>
    <cfRule type="cellIs" dxfId="112" priority="47" stopIfTrue="1" operator="between">
      <formula>150</formula>
      <formula>250</formula>
    </cfRule>
    <cfRule type="cellIs" dxfId="111" priority="48" stopIfTrue="1" operator="between">
      <formula>250</formula>
      <formula>300</formula>
    </cfRule>
  </conditionalFormatting>
  <conditionalFormatting sqref="AG4">
    <cfRule type="cellIs" dxfId="110" priority="43" stopIfTrue="1" operator="greaterThan">
      <formula>300</formula>
    </cfRule>
    <cfRule type="cellIs" dxfId="109" priority="44" stopIfTrue="1" operator="between">
      <formula>150</formula>
      <formula>250</formula>
    </cfRule>
    <cfRule type="cellIs" dxfId="108" priority="45" stopIfTrue="1" operator="between">
      <formula>250</formula>
      <formula>300</formula>
    </cfRule>
  </conditionalFormatting>
  <conditionalFormatting sqref="B4">
    <cfRule type="cellIs" dxfId="107" priority="40" stopIfTrue="1" operator="greaterThan">
      <formula>300</formula>
    </cfRule>
    <cfRule type="cellIs" dxfId="106" priority="41" stopIfTrue="1" operator="between">
      <formula>150</formula>
      <formula>250</formula>
    </cfRule>
    <cfRule type="cellIs" dxfId="105" priority="42" stopIfTrue="1" operator="between">
      <formula>250</formula>
      <formula>300</formula>
    </cfRule>
  </conditionalFormatting>
  <conditionalFormatting sqref="D4">
    <cfRule type="cellIs" dxfId="104" priority="37" stopIfTrue="1" operator="greaterThan">
      <formula>300</formula>
    </cfRule>
    <cfRule type="cellIs" dxfId="103" priority="38" stopIfTrue="1" operator="between">
      <formula>150</formula>
      <formula>250</formula>
    </cfRule>
    <cfRule type="cellIs" dxfId="102" priority="39" stopIfTrue="1" operator="between">
      <formula>250</formula>
      <formula>300</formula>
    </cfRule>
  </conditionalFormatting>
  <conditionalFormatting sqref="E4">
    <cfRule type="cellIs" dxfId="101" priority="34" stopIfTrue="1" operator="greaterThan">
      <formula>300</formula>
    </cfRule>
    <cfRule type="cellIs" dxfId="100" priority="35" stopIfTrue="1" operator="between">
      <formula>150</formula>
      <formula>250</formula>
    </cfRule>
    <cfRule type="cellIs" dxfId="99" priority="36" stopIfTrue="1" operator="between">
      <formula>250</formula>
      <formula>300</formula>
    </cfRule>
  </conditionalFormatting>
  <conditionalFormatting sqref="F4">
    <cfRule type="cellIs" dxfId="98" priority="31" stopIfTrue="1" operator="greaterThan">
      <formula>300</formula>
    </cfRule>
    <cfRule type="cellIs" dxfId="97" priority="32" stopIfTrue="1" operator="between">
      <formula>150</formula>
      <formula>250</formula>
    </cfRule>
    <cfRule type="cellIs" dxfId="96" priority="33" stopIfTrue="1" operator="between">
      <formula>250</formula>
      <formula>300</formula>
    </cfRule>
  </conditionalFormatting>
  <conditionalFormatting sqref="G4">
    <cfRule type="cellIs" dxfId="95" priority="28" stopIfTrue="1" operator="greaterThan">
      <formula>300</formula>
    </cfRule>
    <cfRule type="cellIs" dxfId="94" priority="29" stopIfTrue="1" operator="between">
      <formula>150</formula>
      <formula>250</formula>
    </cfRule>
    <cfRule type="cellIs" dxfId="93" priority="30" stopIfTrue="1" operator="between">
      <formula>250</formula>
      <formula>300</formula>
    </cfRule>
  </conditionalFormatting>
  <conditionalFormatting sqref="H4">
    <cfRule type="cellIs" dxfId="92" priority="25" stopIfTrue="1" operator="greaterThan">
      <formula>300</formula>
    </cfRule>
    <cfRule type="cellIs" dxfId="91" priority="26" stopIfTrue="1" operator="between">
      <formula>150</formula>
      <formula>250</formula>
    </cfRule>
    <cfRule type="cellIs" dxfId="90" priority="27" stopIfTrue="1" operator="between">
      <formula>250</formula>
      <formula>300</formula>
    </cfRule>
  </conditionalFormatting>
  <conditionalFormatting sqref="I4">
    <cfRule type="cellIs" dxfId="89" priority="22" stopIfTrue="1" operator="greaterThan">
      <formula>300</formula>
    </cfRule>
    <cfRule type="cellIs" dxfId="88" priority="23" stopIfTrue="1" operator="between">
      <formula>150</formula>
      <formula>250</formula>
    </cfRule>
    <cfRule type="cellIs" dxfId="87" priority="24" stopIfTrue="1" operator="between">
      <formula>250</formula>
      <formula>300</formula>
    </cfRule>
  </conditionalFormatting>
  <conditionalFormatting sqref="J4">
    <cfRule type="cellIs" dxfId="86" priority="19" stopIfTrue="1" operator="greaterThan">
      <formula>300</formula>
    </cfRule>
    <cfRule type="cellIs" dxfId="85" priority="20" stopIfTrue="1" operator="between">
      <formula>150</formula>
      <formula>250</formula>
    </cfRule>
    <cfRule type="cellIs" dxfId="84" priority="21" stopIfTrue="1" operator="between">
      <formula>250</formula>
      <formula>300</formula>
    </cfRule>
  </conditionalFormatting>
  <conditionalFormatting sqref="K4">
    <cfRule type="cellIs" dxfId="83" priority="16" stopIfTrue="1" operator="greaterThan">
      <formula>300</formula>
    </cfRule>
    <cfRule type="cellIs" dxfId="82" priority="17" stopIfTrue="1" operator="between">
      <formula>150</formula>
      <formula>250</formula>
    </cfRule>
    <cfRule type="cellIs" dxfId="81" priority="18" stopIfTrue="1" operator="between">
      <formula>250</formula>
      <formula>300</formula>
    </cfRule>
  </conditionalFormatting>
  <conditionalFormatting sqref="AD4">
    <cfRule type="cellIs" dxfId="80" priority="13" stopIfTrue="1" operator="greaterThan">
      <formula>300</formula>
    </cfRule>
    <cfRule type="cellIs" dxfId="79" priority="14" stopIfTrue="1" operator="between">
      <formula>150</formula>
      <formula>250</formula>
    </cfRule>
    <cfRule type="cellIs" dxfId="78" priority="15" stopIfTrue="1" operator="between">
      <formula>250</formula>
      <formula>300</formula>
    </cfRule>
  </conditionalFormatting>
  <conditionalFormatting sqref="L4">
    <cfRule type="cellIs" dxfId="77" priority="10" stopIfTrue="1" operator="greaterThan">
      <formula>300</formula>
    </cfRule>
    <cfRule type="cellIs" dxfId="76" priority="11" stopIfTrue="1" operator="between">
      <formula>150</formula>
      <formula>250</formula>
    </cfRule>
    <cfRule type="cellIs" dxfId="75" priority="12" stopIfTrue="1" operator="between">
      <formula>250</formula>
      <formula>300</formula>
    </cfRule>
  </conditionalFormatting>
  <conditionalFormatting sqref="M4">
    <cfRule type="cellIs" dxfId="74" priority="7" stopIfTrue="1" operator="greaterThan">
      <formula>300</formula>
    </cfRule>
    <cfRule type="cellIs" dxfId="73" priority="8" stopIfTrue="1" operator="between">
      <formula>150</formula>
      <formula>250</formula>
    </cfRule>
    <cfRule type="cellIs" dxfId="72" priority="9" stopIfTrue="1" operator="between">
      <formula>250</formula>
      <formula>300</formula>
    </cfRule>
  </conditionalFormatting>
  <conditionalFormatting sqref="N4">
    <cfRule type="cellIs" dxfId="71" priority="4" stopIfTrue="1" operator="greaterThan">
      <formula>300</formula>
    </cfRule>
    <cfRule type="cellIs" dxfId="70" priority="5" stopIfTrue="1" operator="between">
      <formula>150</formula>
      <formula>250</formula>
    </cfRule>
    <cfRule type="cellIs" dxfId="69" priority="6" stopIfTrue="1" operator="between">
      <formula>250</formula>
      <formula>300</formula>
    </cfRule>
  </conditionalFormatting>
  <conditionalFormatting sqref="O4:AC4">
    <cfRule type="cellIs" dxfId="68" priority="1" stopIfTrue="1" operator="greaterThan">
      <formula>300</formula>
    </cfRule>
    <cfRule type="cellIs" dxfId="67" priority="2" stopIfTrue="1" operator="between">
      <formula>150</formula>
      <formula>250</formula>
    </cfRule>
    <cfRule type="cellIs" dxfId="66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34.5</v>
      </c>
      <c r="C3" s="12">
        <v>38</v>
      </c>
      <c r="D3" s="12">
        <v>35.9</v>
      </c>
      <c r="E3" s="12">
        <v>34.5</v>
      </c>
      <c r="F3" s="12">
        <v>35.6</v>
      </c>
      <c r="G3" s="12">
        <v>36</v>
      </c>
      <c r="H3" s="12">
        <v>35</v>
      </c>
      <c r="I3" s="12">
        <v>36.1</v>
      </c>
      <c r="J3" s="12">
        <v>36.6</v>
      </c>
      <c r="K3" s="12">
        <v>35.299999999999997</v>
      </c>
      <c r="L3" s="12">
        <v>36.1</v>
      </c>
      <c r="M3" s="12">
        <v>36.5</v>
      </c>
      <c r="N3" s="12">
        <v>34.299999999999997</v>
      </c>
      <c r="O3" s="12">
        <v>36.5</v>
      </c>
      <c r="P3" s="12">
        <v>39.6</v>
      </c>
      <c r="Q3" s="12">
        <v>22.6</v>
      </c>
      <c r="R3" s="12">
        <v>23.7</v>
      </c>
      <c r="S3" s="12">
        <v>27</v>
      </c>
      <c r="T3" s="12">
        <v>17.3</v>
      </c>
      <c r="U3" s="12">
        <v>34.299999999999997</v>
      </c>
      <c r="V3" s="12">
        <v>34.4</v>
      </c>
      <c r="W3" s="12">
        <v>35</v>
      </c>
      <c r="X3" s="12">
        <v>35.4</v>
      </c>
      <c r="Y3" s="12">
        <v>35.799999999999997</v>
      </c>
      <c r="Z3" s="12">
        <v>36.299999999999997</v>
      </c>
      <c r="AA3" s="12">
        <v>36.299999999999997</v>
      </c>
      <c r="AB3" s="12">
        <v>35.799999999999997</v>
      </c>
      <c r="AC3" s="12">
        <v>36.799999999999997</v>
      </c>
      <c r="AD3" s="12">
        <v>35.1</v>
      </c>
      <c r="AE3" s="12">
        <v>43</v>
      </c>
      <c r="AF3" s="12">
        <v>49.2</v>
      </c>
      <c r="AG3" s="12">
        <v>21.7</v>
      </c>
      <c r="AH3" s="12"/>
      <c r="AI3" s="12"/>
    </row>
    <row r="4" spans="1:40" s="6" customFormat="1" x14ac:dyDescent="0.25">
      <c r="A4" s="13" t="s">
        <v>4</v>
      </c>
      <c r="B4" s="28">
        <f t="shared" ref="B4:M4" si="0">SUM(B54:B57)</f>
        <v>204.1</v>
      </c>
      <c r="C4" s="28">
        <f t="shared" si="0"/>
        <v>203</v>
      </c>
      <c r="D4" s="28">
        <f t="shared" si="0"/>
        <v>155.20000000000002</v>
      </c>
      <c r="E4" s="28">
        <f t="shared" si="0"/>
        <v>205.29999999999998</v>
      </c>
      <c r="F4" s="28">
        <f t="shared" si="0"/>
        <v>215</v>
      </c>
      <c r="G4" s="28">
        <f t="shared" si="0"/>
        <v>214.7</v>
      </c>
      <c r="H4" s="28">
        <f t="shared" si="0"/>
        <v>208.60000000000002</v>
      </c>
      <c r="I4" s="28">
        <f t="shared" si="0"/>
        <v>217.10000000000002</v>
      </c>
      <c r="J4" s="28">
        <f t="shared" si="0"/>
        <v>207.89999999999998</v>
      </c>
      <c r="K4" s="28">
        <f t="shared" si="0"/>
        <v>217.5</v>
      </c>
      <c r="L4" s="28">
        <f t="shared" si="0"/>
        <v>219.3</v>
      </c>
      <c r="M4" s="28">
        <f t="shared" si="0"/>
        <v>173.60000000000002</v>
      </c>
      <c r="N4" s="28">
        <f t="shared" ref="N4:O4" si="1">SUM(N54:N57)</f>
        <v>191.4</v>
      </c>
      <c r="O4" s="28">
        <f t="shared" si="1"/>
        <v>155.80000000000001</v>
      </c>
      <c r="P4" s="28">
        <f t="shared" ref="P4:Q4" si="2">SUM(P54:P57)</f>
        <v>219.39999999999998</v>
      </c>
      <c r="Q4" s="28">
        <f t="shared" si="2"/>
        <v>88.199999999999989</v>
      </c>
      <c r="R4" s="28">
        <f t="shared" ref="R4:S4" si="3">SUM(R54:R57)</f>
        <v>125.6</v>
      </c>
      <c r="S4" s="28">
        <f t="shared" si="3"/>
        <v>150</v>
      </c>
      <c r="T4" s="28">
        <f t="shared" ref="T4:U4" si="4">SUM(T54:T57)</f>
        <v>64.399999999999991</v>
      </c>
      <c r="U4" s="28">
        <f t="shared" si="4"/>
        <v>207.79999999999998</v>
      </c>
      <c r="V4" s="28">
        <f t="shared" ref="V4:W4" si="5">SUM(V54:V57)</f>
        <v>213.70000000000002</v>
      </c>
      <c r="W4" s="28">
        <f t="shared" si="5"/>
        <v>200.39999999999998</v>
      </c>
      <c r="X4" s="28">
        <f t="shared" ref="X4:Y4" si="6">SUM(X54:X57)</f>
        <v>228.4</v>
      </c>
      <c r="Y4" s="28">
        <f t="shared" si="6"/>
        <v>233.10000000000002</v>
      </c>
      <c r="Z4" s="28">
        <f t="shared" ref="Z4:AA4" si="7">SUM(Z54:Z57)</f>
        <v>235.89999999999998</v>
      </c>
      <c r="AA4" s="28">
        <f t="shared" si="7"/>
        <v>228.5</v>
      </c>
      <c r="AB4" s="28">
        <f t="shared" ref="AB4:AC4" si="8">SUM(AB54:AB57)</f>
        <v>235.5</v>
      </c>
      <c r="AC4" s="28">
        <f t="shared" si="8"/>
        <v>244.00000000000003</v>
      </c>
      <c r="AD4" s="28">
        <f t="shared" ref="AD4:AE4" si="9">SUM(AD54:AD57)</f>
        <v>230.79999999999998</v>
      </c>
      <c r="AE4" s="28">
        <f t="shared" si="9"/>
        <v>170.6</v>
      </c>
      <c r="AF4" s="28">
        <f t="shared" ref="AF4:AG4" si="10">SUM(AF54:AF57)</f>
        <v>117.50000000000001</v>
      </c>
      <c r="AG4" s="28">
        <f t="shared" si="10"/>
        <v>69.7</v>
      </c>
      <c r="AI4" s="9">
        <f>SUM(C4:AG4)</f>
        <v>5847.9000000000005</v>
      </c>
      <c r="AJ4" s="14">
        <f>AVERAGE(C4:AG4)</f>
        <v>188.64193548387098</v>
      </c>
      <c r="AK4" s="15"/>
    </row>
    <row r="5" spans="1:40" x14ac:dyDescent="0.25">
      <c r="A5" s="11" t="s">
        <v>29</v>
      </c>
      <c r="B5" s="10">
        <f t="shared" ref="B5:M5" si="11">$A53+B6</f>
        <v>513270</v>
      </c>
      <c r="C5" s="10">
        <f t="shared" si="11"/>
        <v>513473</v>
      </c>
      <c r="D5" s="10">
        <f t="shared" si="11"/>
        <v>513629</v>
      </c>
      <c r="E5" s="10">
        <f t="shared" si="11"/>
        <v>513833</v>
      </c>
      <c r="F5" s="10">
        <f t="shared" si="11"/>
        <v>514049</v>
      </c>
      <c r="G5" s="10">
        <f t="shared" si="11"/>
        <v>514264</v>
      </c>
      <c r="H5" s="10">
        <f t="shared" si="11"/>
        <v>514473</v>
      </c>
      <c r="I5" s="10">
        <f t="shared" si="11"/>
        <v>514690</v>
      </c>
      <c r="J5" s="10">
        <f t="shared" si="11"/>
        <v>514897</v>
      </c>
      <c r="K5" s="10">
        <f t="shared" si="11"/>
        <v>515116</v>
      </c>
      <c r="L5" s="10">
        <f t="shared" si="11"/>
        <v>515335</v>
      </c>
      <c r="M5" s="10">
        <f t="shared" si="11"/>
        <v>515509</v>
      </c>
      <c r="N5" s="10">
        <f t="shared" ref="N5:O5" si="12">$A53+N6</f>
        <v>515700</v>
      </c>
      <c r="O5" s="10">
        <f t="shared" si="12"/>
        <v>515856</v>
      </c>
      <c r="P5" s="10">
        <f t="shared" ref="P5:Q5" si="13">$A53+P6</f>
        <v>516076</v>
      </c>
      <c r="Q5" s="10">
        <f t="shared" si="13"/>
        <v>516164</v>
      </c>
      <c r="R5" s="10">
        <f t="shared" ref="R5:S5" si="14">$A53+R6</f>
        <v>516289</v>
      </c>
      <c r="S5" s="10">
        <f t="shared" si="14"/>
        <v>516440</v>
      </c>
      <c r="T5" s="10">
        <f t="shared" ref="T5:U5" si="15">$A53+T6</f>
        <v>516504</v>
      </c>
      <c r="U5" s="10">
        <f t="shared" si="15"/>
        <v>516713</v>
      </c>
      <c r="V5" s="10">
        <f t="shared" ref="V5:W5" si="16">$A53+V6</f>
        <v>516926</v>
      </c>
      <c r="W5" s="10">
        <f t="shared" si="16"/>
        <v>517127</v>
      </c>
      <c r="X5" s="10">
        <f t="shared" ref="X5:Y5" si="17">$A53+X6</f>
        <v>517355</v>
      </c>
      <c r="Y5" s="10">
        <f t="shared" si="17"/>
        <v>517588</v>
      </c>
      <c r="Z5" s="10">
        <f t="shared" ref="Z5:AA5" si="18">$A53+Z6</f>
        <v>517825</v>
      </c>
      <c r="AA5" s="10">
        <f t="shared" si="18"/>
        <v>518052</v>
      </c>
      <c r="AB5" s="10">
        <f t="shared" ref="AB5:AC5" si="19">$A53+AB6</f>
        <v>518289</v>
      </c>
      <c r="AC5" s="10">
        <f t="shared" si="19"/>
        <v>518532</v>
      </c>
      <c r="AD5" s="10">
        <f t="shared" ref="AD5:AE5" si="20">$A53+AD6</f>
        <v>518764</v>
      </c>
      <c r="AE5" s="10">
        <f t="shared" si="20"/>
        <v>518935</v>
      </c>
      <c r="AF5" s="10">
        <f t="shared" ref="AF5:AG5" si="21">$A53+AF6</f>
        <v>519052</v>
      </c>
      <c r="AG5" s="10">
        <f t="shared" si="21"/>
        <v>519122</v>
      </c>
      <c r="AI5" s="10">
        <f>MAX(C5:AG5)-B5</f>
        <v>5852</v>
      </c>
    </row>
    <row r="6" spans="1:40" s="19" customFormat="1" x14ac:dyDescent="0.25">
      <c r="B6" s="24">
        <v>471595</v>
      </c>
      <c r="C6" s="24">
        <v>471798</v>
      </c>
      <c r="D6" s="24">
        <v>471954</v>
      </c>
      <c r="E6" s="24">
        <v>472158</v>
      </c>
      <c r="F6" s="24">
        <v>472374</v>
      </c>
      <c r="G6" s="24">
        <v>472589</v>
      </c>
      <c r="H6" s="24">
        <v>472798</v>
      </c>
      <c r="I6" s="24">
        <v>473015</v>
      </c>
      <c r="J6" s="24">
        <v>473222</v>
      </c>
      <c r="K6" s="24">
        <v>473441</v>
      </c>
      <c r="L6" s="24">
        <v>473660</v>
      </c>
      <c r="M6" s="24">
        <v>473834</v>
      </c>
      <c r="N6" s="24">
        <f>948050/2</f>
        <v>474025</v>
      </c>
      <c r="O6" s="24">
        <v>474181</v>
      </c>
      <c r="P6" s="24">
        <v>474401</v>
      </c>
      <c r="Q6" s="24">
        <v>474489</v>
      </c>
      <c r="R6" s="24">
        <v>474614</v>
      </c>
      <c r="S6" s="24">
        <v>474765</v>
      </c>
      <c r="T6" s="24">
        <v>474829</v>
      </c>
      <c r="U6" s="24">
        <v>475038</v>
      </c>
      <c r="V6" s="24">
        <v>475251</v>
      </c>
      <c r="W6" s="24">
        <v>475452</v>
      </c>
      <c r="X6" s="24">
        <v>475680</v>
      </c>
      <c r="Y6" s="24">
        <v>475913</v>
      </c>
      <c r="Z6" s="24">
        <v>476150</v>
      </c>
      <c r="AA6" s="24">
        <v>476377</v>
      </c>
      <c r="AB6" s="30">
        <v>476614</v>
      </c>
      <c r="AC6" s="30">
        <v>476857</v>
      </c>
      <c r="AD6" s="24">
        <v>477089</v>
      </c>
      <c r="AE6" s="24">
        <v>477260</v>
      </c>
      <c r="AF6" s="24">
        <v>477377</v>
      </c>
      <c r="AG6" s="24">
        <v>477447</v>
      </c>
      <c r="AI6" s="10"/>
      <c r="AJ6" s="20"/>
    </row>
    <row r="7" spans="1:40" x14ac:dyDescent="0.25">
      <c r="A7" s="11" t="s">
        <v>27</v>
      </c>
      <c r="B7" s="10">
        <v>439843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444808</v>
      </c>
      <c r="AI7" s="10">
        <f>MAX(C7:AG7)-B7</f>
        <v>4965</v>
      </c>
      <c r="AJ7" s="16"/>
    </row>
    <row r="8" spans="1:40" x14ac:dyDescent="0.25">
      <c r="A8" s="18" t="s">
        <v>37</v>
      </c>
      <c r="B8" s="10">
        <v>73427</v>
      </c>
      <c r="F8" s="10"/>
      <c r="G8" s="10"/>
      <c r="H8" s="10"/>
      <c r="I8" s="10"/>
      <c r="O8" s="10"/>
      <c r="T8" s="10"/>
      <c r="U8" s="10"/>
      <c r="Z8" s="10"/>
      <c r="AD8" s="10"/>
      <c r="AG8" s="10">
        <f>AI57</f>
        <v>74314</v>
      </c>
      <c r="AI8" s="10">
        <f>MAX(C8:AG8)-B8</f>
        <v>887</v>
      </c>
    </row>
    <row r="9" spans="1:40" x14ac:dyDescent="0.25">
      <c r="AI9" s="10">
        <f>SUM(AI7:AI8)</f>
        <v>5852</v>
      </c>
    </row>
    <row r="11" spans="1:40" x14ac:dyDescent="0.25">
      <c r="AI11" s="10"/>
    </row>
    <row r="13" spans="1:40" x14ac:dyDescent="0.25">
      <c r="AF13" t="s">
        <v>3</v>
      </c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61.3</v>
      </c>
      <c r="C54" s="12">
        <v>60.5</v>
      </c>
      <c r="D54" s="12">
        <v>43.5</v>
      </c>
      <c r="E54" s="12">
        <v>61.3</v>
      </c>
      <c r="F54" s="12">
        <v>64.599999999999994</v>
      </c>
      <c r="G54" s="12">
        <v>64.099999999999994</v>
      </c>
      <c r="H54" s="12">
        <v>61.9</v>
      </c>
      <c r="I54" s="12">
        <v>64.5</v>
      </c>
      <c r="J54" s="12">
        <v>60.5</v>
      </c>
      <c r="K54" s="12">
        <v>64.5</v>
      </c>
      <c r="L54" s="12">
        <v>64.599999999999994</v>
      </c>
      <c r="M54" s="12">
        <v>50.3</v>
      </c>
      <c r="N54" s="12">
        <v>56</v>
      </c>
      <c r="O54" s="12">
        <v>43.6</v>
      </c>
      <c r="P54" s="12">
        <v>63.2</v>
      </c>
      <c r="Q54" s="12">
        <v>25.4</v>
      </c>
      <c r="R54" s="12">
        <v>35.9</v>
      </c>
      <c r="S54" s="12">
        <v>44.1</v>
      </c>
      <c r="T54" s="12">
        <v>18</v>
      </c>
      <c r="U54" s="12">
        <v>61.4</v>
      </c>
      <c r="V54" s="12">
        <v>62.3</v>
      </c>
      <c r="W54" s="12">
        <v>57.8</v>
      </c>
      <c r="X54" s="12">
        <v>68.099999999999994</v>
      </c>
      <c r="Y54" s="12">
        <v>69.7</v>
      </c>
      <c r="Z54" s="12">
        <v>70.3</v>
      </c>
      <c r="AA54" s="12">
        <v>68</v>
      </c>
      <c r="AB54" s="12">
        <v>69.900000000000006</v>
      </c>
      <c r="AC54" s="12">
        <v>72.5</v>
      </c>
      <c r="AD54" s="12">
        <v>67.599999999999994</v>
      </c>
      <c r="AE54" s="12">
        <v>48.8</v>
      </c>
      <c r="AF54" s="12">
        <v>34.6</v>
      </c>
      <c r="AG54" s="12">
        <v>19.600000000000001</v>
      </c>
      <c r="AH54" s="12"/>
      <c r="AI54" s="10">
        <v>111044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60.3</v>
      </c>
      <c r="C55" s="12">
        <v>59.8</v>
      </c>
      <c r="D55" s="12">
        <v>43.6</v>
      </c>
      <c r="E55" s="12">
        <v>60.5</v>
      </c>
      <c r="F55" s="12">
        <v>63.1</v>
      </c>
      <c r="G55" s="12">
        <v>62.8</v>
      </c>
      <c r="H55" s="12">
        <v>60.7</v>
      </c>
      <c r="I55" s="12">
        <v>63.1</v>
      </c>
      <c r="J55" s="12">
        <v>59.7</v>
      </c>
      <c r="K55" s="12">
        <v>63.1</v>
      </c>
      <c r="L55" s="12">
        <v>63.5</v>
      </c>
      <c r="M55" s="12">
        <v>49.7</v>
      </c>
      <c r="N55" s="12">
        <v>55.4</v>
      </c>
      <c r="O55" s="12">
        <v>43.6</v>
      </c>
      <c r="P55" s="12">
        <v>62.7</v>
      </c>
      <c r="Q55" s="12">
        <v>25.3</v>
      </c>
      <c r="R55" s="12">
        <v>35.299999999999997</v>
      </c>
      <c r="S55" s="12">
        <v>43</v>
      </c>
      <c r="T55" s="12">
        <v>18.3</v>
      </c>
      <c r="U55" s="12">
        <v>59.7</v>
      </c>
      <c r="V55" s="12">
        <v>60.3</v>
      </c>
      <c r="W55" s="12">
        <v>55.9</v>
      </c>
      <c r="X55" s="12">
        <v>64.5</v>
      </c>
      <c r="Y55" s="12">
        <v>65.599999999999994</v>
      </c>
      <c r="Z55" s="12">
        <v>66.599999999999994</v>
      </c>
      <c r="AA55" s="12">
        <v>64.8</v>
      </c>
      <c r="AB55" s="12">
        <v>66.5</v>
      </c>
      <c r="AC55" s="12">
        <v>69.400000000000006</v>
      </c>
      <c r="AD55" s="12">
        <v>65.8</v>
      </c>
      <c r="AE55" s="12">
        <v>47.9</v>
      </c>
      <c r="AF55" s="12">
        <v>34.299999999999997</v>
      </c>
      <c r="AG55" s="12">
        <v>20.100000000000001</v>
      </c>
      <c r="AH55" s="12"/>
      <c r="AI55" s="10">
        <v>150367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53.4</v>
      </c>
      <c r="C56" s="12">
        <v>53.5</v>
      </c>
      <c r="D56" s="12">
        <v>43.2</v>
      </c>
      <c r="E56" s="12">
        <v>53.9</v>
      </c>
      <c r="F56" s="12">
        <v>56.4</v>
      </c>
      <c r="G56" s="12">
        <v>56.7</v>
      </c>
      <c r="H56" s="12">
        <v>55.7</v>
      </c>
      <c r="I56" s="12">
        <v>57.7</v>
      </c>
      <c r="J56" s="12">
        <v>56</v>
      </c>
      <c r="K56" s="12">
        <v>57.6</v>
      </c>
      <c r="L56" s="12">
        <v>58.2</v>
      </c>
      <c r="M56" s="12">
        <v>47.3</v>
      </c>
      <c r="N56" s="12">
        <v>52.1</v>
      </c>
      <c r="O56" s="12">
        <v>42.6</v>
      </c>
      <c r="P56" s="12">
        <v>58.8</v>
      </c>
      <c r="Q56" s="12">
        <v>24.9</v>
      </c>
      <c r="R56" s="12">
        <v>35</v>
      </c>
      <c r="S56" s="12">
        <v>41.7</v>
      </c>
      <c r="T56" s="12">
        <v>18.399999999999999</v>
      </c>
      <c r="U56" s="12">
        <v>57</v>
      </c>
      <c r="V56" s="12">
        <v>57.7</v>
      </c>
      <c r="W56" s="12">
        <v>54.6</v>
      </c>
      <c r="X56" s="12">
        <v>60.4</v>
      </c>
      <c r="Y56" s="12">
        <v>61.5</v>
      </c>
      <c r="Z56" s="12">
        <v>62.1</v>
      </c>
      <c r="AA56" s="12">
        <v>60.7</v>
      </c>
      <c r="AB56" s="12">
        <v>62.6</v>
      </c>
      <c r="AC56" s="12">
        <v>64.2</v>
      </c>
      <c r="AD56" s="12">
        <v>61.4</v>
      </c>
      <c r="AE56" s="12">
        <v>46.8</v>
      </c>
      <c r="AF56" s="12">
        <v>32.700000000000003</v>
      </c>
      <c r="AG56" s="12">
        <v>19.7</v>
      </c>
      <c r="AH56" s="12"/>
      <c r="AI56" s="10">
        <v>141722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29.1</v>
      </c>
      <c r="C57" s="12">
        <v>29.2</v>
      </c>
      <c r="D57" s="12">
        <v>24.9</v>
      </c>
      <c r="E57" s="12">
        <v>29.6</v>
      </c>
      <c r="F57" s="12">
        <v>30.9</v>
      </c>
      <c r="G57" s="12">
        <v>31.1</v>
      </c>
      <c r="H57" s="12">
        <v>30.3</v>
      </c>
      <c r="I57" s="12">
        <v>31.8</v>
      </c>
      <c r="J57" s="12">
        <v>31.7</v>
      </c>
      <c r="K57" s="12">
        <v>32.299999999999997</v>
      </c>
      <c r="L57" s="12">
        <v>33</v>
      </c>
      <c r="M57" s="12">
        <v>26.3</v>
      </c>
      <c r="N57" s="12">
        <v>27.9</v>
      </c>
      <c r="O57" s="12">
        <v>26</v>
      </c>
      <c r="P57" s="12">
        <v>34.700000000000003</v>
      </c>
      <c r="Q57" s="12">
        <v>12.6</v>
      </c>
      <c r="R57" s="12">
        <v>19.399999999999999</v>
      </c>
      <c r="S57" s="12">
        <v>21.2</v>
      </c>
      <c r="T57" s="12">
        <v>9.6999999999999993</v>
      </c>
      <c r="U57" s="12">
        <v>29.7</v>
      </c>
      <c r="V57" s="12">
        <v>33.4</v>
      </c>
      <c r="W57" s="12">
        <v>32.1</v>
      </c>
      <c r="X57" s="12">
        <v>35.4</v>
      </c>
      <c r="Y57" s="12">
        <v>36.299999999999997</v>
      </c>
      <c r="Z57" s="12">
        <v>36.9</v>
      </c>
      <c r="AA57" s="12">
        <v>35</v>
      </c>
      <c r="AB57" s="12">
        <v>36.5</v>
      </c>
      <c r="AC57" s="12">
        <v>37.9</v>
      </c>
      <c r="AD57" s="12">
        <v>36</v>
      </c>
      <c r="AE57" s="12">
        <v>27.1</v>
      </c>
      <c r="AF57" s="12">
        <v>15.9</v>
      </c>
      <c r="AG57" s="12">
        <v>10.3</v>
      </c>
      <c r="AH57" s="12"/>
      <c r="AI57" s="10">
        <v>74314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B4">
    <cfRule type="cellIs" dxfId="65" priority="64" stopIfTrue="1" operator="greaterThan">
      <formula>300</formula>
    </cfRule>
    <cfRule type="cellIs" dxfId="64" priority="65" stopIfTrue="1" operator="between">
      <formula>150</formula>
      <formula>250</formula>
    </cfRule>
    <cfRule type="cellIs" dxfId="63" priority="66" stopIfTrue="1" operator="between">
      <formula>250</formula>
      <formula>300</formula>
    </cfRule>
  </conditionalFormatting>
  <conditionalFormatting sqref="N4">
    <cfRule type="cellIs" dxfId="62" priority="61" stopIfTrue="1" operator="greaterThan">
      <formula>300</formula>
    </cfRule>
    <cfRule type="cellIs" dxfId="61" priority="62" stopIfTrue="1" operator="between">
      <formula>150</formula>
      <formula>250</formula>
    </cfRule>
    <cfRule type="cellIs" dxfId="60" priority="63" stopIfTrue="1" operator="between">
      <formula>250</formula>
      <formula>300</formula>
    </cfRule>
  </conditionalFormatting>
  <conditionalFormatting sqref="C4:M4">
    <cfRule type="cellIs" dxfId="59" priority="58" stopIfTrue="1" operator="greaterThan">
      <formula>300</formula>
    </cfRule>
    <cfRule type="cellIs" dxfId="58" priority="59" stopIfTrue="1" operator="between">
      <formula>150</formula>
      <formula>250</formula>
    </cfRule>
    <cfRule type="cellIs" dxfId="57" priority="60" stopIfTrue="1" operator="between">
      <formula>250</formula>
      <formula>300</formula>
    </cfRule>
  </conditionalFormatting>
  <conditionalFormatting sqref="O4">
    <cfRule type="cellIs" dxfId="56" priority="55" stopIfTrue="1" operator="greaterThan">
      <formula>300</formula>
    </cfRule>
    <cfRule type="cellIs" dxfId="55" priority="56" stopIfTrue="1" operator="between">
      <formula>150</formula>
      <formula>250</formula>
    </cfRule>
    <cfRule type="cellIs" dxfId="54" priority="57" stopIfTrue="1" operator="between">
      <formula>250</formula>
      <formula>300</formula>
    </cfRule>
  </conditionalFormatting>
  <conditionalFormatting sqref="P4">
    <cfRule type="cellIs" dxfId="53" priority="52" stopIfTrue="1" operator="greaterThan">
      <formula>300</formula>
    </cfRule>
    <cfRule type="cellIs" dxfId="52" priority="53" stopIfTrue="1" operator="between">
      <formula>150</formula>
      <formula>250</formula>
    </cfRule>
    <cfRule type="cellIs" dxfId="51" priority="54" stopIfTrue="1" operator="between">
      <formula>250</formula>
      <formula>300</formula>
    </cfRule>
  </conditionalFormatting>
  <conditionalFormatting sqref="Q4">
    <cfRule type="cellIs" dxfId="50" priority="49" stopIfTrue="1" operator="greaterThan">
      <formula>300</formula>
    </cfRule>
    <cfRule type="cellIs" dxfId="49" priority="50" stopIfTrue="1" operator="between">
      <formula>150</formula>
      <formula>250</formula>
    </cfRule>
    <cfRule type="cellIs" dxfId="48" priority="51" stopIfTrue="1" operator="between">
      <formula>250</formula>
      <formula>300</formula>
    </cfRule>
  </conditionalFormatting>
  <conditionalFormatting sqref="R4">
    <cfRule type="cellIs" dxfId="47" priority="46" stopIfTrue="1" operator="greaterThan">
      <formula>300</formula>
    </cfRule>
    <cfRule type="cellIs" dxfId="46" priority="47" stopIfTrue="1" operator="between">
      <formula>150</formula>
      <formula>250</formula>
    </cfRule>
    <cfRule type="cellIs" dxfId="45" priority="48" stopIfTrue="1" operator="between">
      <formula>250</formula>
      <formula>300</formula>
    </cfRule>
  </conditionalFormatting>
  <conditionalFormatting sqref="S4">
    <cfRule type="cellIs" dxfId="44" priority="43" stopIfTrue="1" operator="greaterThan">
      <formula>300</formula>
    </cfRule>
    <cfRule type="cellIs" dxfId="43" priority="44" stopIfTrue="1" operator="between">
      <formula>150</formula>
      <formula>250</formula>
    </cfRule>
    <cfRule type="cellIs" dxfId="42" priority="45" stopIfTrue="1" operator="between">
      <formula>250</formula>
      <formula>300</formula>
    </cfRule>
  </conditionalFormatting>
  <conditionalFormatting sqref="T4">
    <cfRule type="cellIs" dxfId="41" priority="40" stopIfTrue="1" operator="greaterThan">
      <formula>300</formula>
    </cfRule>
    <cfRule type="cellIs" dxfId="40" priority="41" stopIfTrue="1" operator="between">
      <formula>150</formula>
      <formula>250</formula>
    </cfRule>
    <cfRule type="cellIs" dxfId="39" priority="42" stopIfTrue="1" operator="between">
      <formula>250</formula>
      <formula>300</formula>
    </cfRule>
  </conditionalFormatting>
  <conditionalFormatting sqref="U4">
    <cfRule type="cellIs" dxfId="38" priority="37" stopIfTrue="1" operator="greaterThan">
      <formula>300</formula>
    </cfRule>
    <cfRule type="cellIs" dxfId="37" priority="38" stopIfTrue="1" operator="between">
      <formula>150</formula>
      <formula>250</formula>
    </cfRule>
    <cfRule type="cellIs" dxfId="36" priority="39" stopIfTrue="1" operator="between">
      <formula>250</formula>
      <formula>300</formula>
    </cfRule>
  </conditionalFormatting>
  <conditionalFormatting sqref="V4">
    <cfRule type="cellIs" dxfId="35" priority="34" stopIfTrue="1" operator="greaterThan">
      <formula>300</formula>
    </cfRule>
    <cfRule type="cellIs" dxfId="34" priority="35" stopIfTrue="1" operator="between">
      <formula>150</formula>
      <formula>250</formula>
    </cfRule>
    <cfRule type="cellIs" dxfId="33" priority="36" stopIfTrue="1" operator="between">
      <formula>250</formula>
      <formula>300</formula>
    </cfRule>
  </conditionalFormatting>
  <conditionalFormatting sqref="W4">
    <cfRule type="cellIs" dxfId="32" priority="31" stopIfTrue="1" operator="greaterThan">
      <formula>300</formula>
    </cfRule>
    <cfRule type="cellIs" dxfId="31" priority="32" stopIfTrue="1" operator="between">
      <formula>150</formula>
      <formula>250</formula>
    </cfRule>
    <cfRule type="cellIs" dxfId="30" priority="33" stopIfTrue="1" operator="between">
      <formula>250</formula>
      <formula>300</formula>
    </cfRule>
  </conditionalFormatting>
  <conditionalFormatting sqref="X4">
    <cfRule type="cellIs" dxfId="29" priority="28" stopIfTrue="1" operator="greaterThan">
      <formula>300</formula>
    </cfRule>
    <cfRule type="cellIs" dxfId="28" priority="29" stopIfTrue="1" operator="between">
      <formula>150</formula>
      <formula>250</formula>
    </cfRule>
    <cfRule type="cellIs" dxfId="27" priority="30" stopIfTrue="1" operator="between">
      <formula>250</formula>
      <formula>300</formula>
    </cfRule>
  </conditionalFormatting>
  <conditionalFormatting sqref="Y4">
    <cfRule type="cellIs" dxfId="26" priority="25" stopIfTrue="1" operator="greaterThan">
      <formula>300</formula>
    </cfRule>
    <cfRule type="cellIs" dxfId="25" priority="26" stopIfTrue="1" operator="between">
      <formula>150</formula>
      <formula>250</formula>
    </cfRule>
    <cfRule type="cellIs" dxfId="24" priority="27" stopIfTrue="1" operator="between">
      <formula>250</formula>
      <formula>300</formula>
    </cfRule>
  </conditionalFormatting>
  <conditionalFormatting sqref="Z4">
    <cfRule type="cellIs" dxfId="23" priority="22" stopIfTrue="1" operator="greaterThan">
      <formula>300</formula>
    </cfRule>
    <cfRule type="cellIs" dxfId="22" priority="23" stopIfTrue="1" operator="between">
      <formula>150</formula>
      <formula>250</formula>
    </cfRule>
    <cfRule type="cellIs" dxfId="21" priority="24" stopIfTrue="1" operator="between">
      <formula>250</formula>
      <formula>300</formula>
    </cfRule>
  </conditionalFormatting>
  <conditionalFormatting sqref="AA4">
    <cfRule type="cellIs" dxfId="20" priority="19" stopIfTrue="1" operator="greaterThan">
      <formula>300</formula>
    </cfRule>
    <cfRule type="cellIs" dxfId="19" priority="20" stopIfTrue="1" operator="between">
      <formula>150</formula>
      <formula>250</formula>
    </cfRule>
    <cfRule type="cellIs" dxfId="18" priority="21" stopIfTrue="1" operator="between">
      <formula>250</formula>
      <formula>300</formula>
    </cfRule>
  </conditionalFormatting>
  <conditionalFormatting sqref="AB4">
    <cfRule type="cellIs" dxfId="17" priority="16" stopIfTrue="1" operator="greaterThan">
      <formula>300</formula>
    </cfRule>
    <cfRule type="cellIs" dxfId="16" priority="17" stopIfTrue="1" operator="between">
      <formula>150</formula>
      <formula>250</formula>
    </cfRule>
    <cfRule type="cellIs" dxfId="15" priority="18" stopIfTrue="1" operator="between">
      <formula>250</formula>
      <formula>300</formula>
    </cfRule>
  </conditionalFormatting>
  <conditionalFormatting sqref="AC4">
    <cfRule type="cellIs" dxfId="14" priority="13" stopIfTrue="1" operator="greaterThan">
      <formula>300</formula>
    </cfRule>
    <cfRule type="cellIs" dxfId="13" priority="14" stopIfTrue="1" operator="between">
      <formula>150</formula>
      <formula>250</formula>
    </cfRule>
    <cfRule type="cellIs" dxfId="12" priority="15" stopIfTrue="1" operator="between">
      <formula>250</formula>
      <formula>300</formula>
    </cfRule>
  </conditionalFormatting>
  <conditionalFormatting sqref="AD4">
    <cfRule type="cellIs" dxfId="11" priority="10" stopIfTrue="1" operator="greaterThan">
      <formula>300</formula>
    </cfRule>
    <cfRule type="cellIs" dxfId="10" priority="11" stopIfTrue="1" operator="between">
      <formula>150</formula>
      <formula>250</formula>
    </cfRule>
    <cfRule type="cellIs" dxfId="9" priority="12" stopIfTrue="1" operator="between">
      <formula>250</formula>
      <formula>300</formula>
    </cfRule>
  </conditionalFormatting>
  <conditionalFormatting sqref="AE4">
    <cfRule type="cellIs" dxfId="8" priority="7" stopIfTrue="1" operator="greaterThan">
      <formula>300</formula>
    </cfRule>
    <cfRule type="cellIs" dxfId="7" priority="8" stopIfTrue="1" operator="between">
      <formula>150</formula>
      <formula>250</formula>
    </cfRule>
    <cfRule type="cellIs" dxfId="6" priority="9" stopIfTrue="1" operator="between">
      <formula>250</formula>
      <formula>300</formula>
    </cfRule>
  </conditionalFormatting>
  <conditionalFormatting sqref="AF4">
    <cfRule type="cellIs" dxfId="5" priority="4" stopIfTrue="1" operator="greaterThan">
      <formula>300</formula>
    </cfRule>
    <cfRule type="cellIs" dxfId="4" priority="5" stopIfTrue="1" operator="between">
      <formula>150</formula>
      <formula>250</formula>
    </cfRule>
    <cfRule type="cellIs" dxfId="3" priority="6" stopIfTrue="1" operator="between">
      <formula>250</formula>
      <formula>300</formula>
    </cfRule>
  </conditionalFormatting>
  <conditionalFormatting sqref="AG4">
    <cfRule type="cellIs" dxfId="2" priority="1" stopIfTrue="1" operator="greaterThan">
      <formula>300</formula>
    </cfRule>
    <cfRule type="cellIs" dxfId="1" priority="2" stopIfTrue="1" operator="between">
      <formula>150</formula>
      <formula>250</formula>
    </cfRule>
    <cfRule type="cellIs" dxfId="0" priority="3" stopIfTrue="1" operator="between">
      <formula>250</formula>
      <formula>300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21.7</v>
      </c>
      <c r="C3" s="12">
        <v>2.1</v>
      </c>
      <c r="D3" s="12">
        <v>1.3</v>
      </c>
      <c r="E3" s="12">
        <v>2.6</v>
      </c>
      <c r="F3" s="12">
        <v>40.299999999999997</v>
      </c>
      <c r="G3" s="12">
        <v>52.7</v>
      </c>
      <c r="H3" s="12">
        <v>53.7</v>
      </c>
      <c r="I3" s="12">
        <v>18.2</v>
      </c>
      <c r="J3" s="12">
        <v>26.1</v>
      </c>
      <c r="K3" s="12">
        <v>53.9</v>
      </c>
      <c r="L3" s="12">
        <v>50.4</v>
      </c>
      <c r="M3" s="12">
        <v>43.3</v>
      </c>
      <c r="N3" s="12">
        <v>43.1</v>
      </c>
      <c r="O3" s="12">
        <v>42</v>
      </c>
      <c r="P3" s="12">
        <v>40.4</v>
      </c>
      <c r="Q3" s="12">
        <v>42.9</v>
      </c>
      <c r="R3" s="12">
        <v>48</v>
      </c>
      <c r="S3" s="12">
        <v>48.3</v>
      </c>
      <c r="T3" s="12">
        <v>43.1</v>
      </c>
      <c r="U3" s="12">
        <v>44.3</v>
      </c>
      <c r="V3" s="12">
        <v>43.4</v>
      </c>
      <c r="W3" s="12">
        <v>47.2</v>
      </c>
      <c r="X3" s="12">
        <v>46.5</v>
      </c>
      <c r="Y3" s="12">
        <v>51.9</v>
      </c>
      <c r="Z3" s="12">
        <v>19.899999999999999</v>
      </c>
      <c r="AA3" s="12">
        <v>16.2</v>
      </c>
      <c r="AB3" s="12">
        <v>52.8</v>
      </c>
      <c r="AC3" s="12">
        <v>44</v>
      </c>
      <c r="AD3" s="12">
        <v>43.4</v>
      </c>
      <c r="AE3" s="12">
        <v>47.2</v>
      </c>
      <c r="AF3" s="12">
        <v>52.8</v>
      </c>
      <c r="AG3" s="12"/>
      <c r="AH3" s="12"/>
      <c r="AI3" s="12"/>
    </row>
    <row r="4" spans="1:40" s="6" customFormat="1" x14ac:dyDescent="0.25">
      <c r="A4" s="13" t="s">
        <v>4</v>
      </c>
      <c r="B4" s="28">
        <v>69.7</v>
      </c>
      <c r="C4" s="28">
        <f t="shared" ref="C4:D4" si="0">SUM(C54:C57)</f>
        <v>9.7999999999999989</v>
      </c>
      <c r="D4" s="28">
        <f t="shared" si="0"/>
        <v>3.3000000000000003</v>
      </c>
      <c r="E4" s="28">
        <f t="shared" ref="E4:F4" si="1">SUM(E54:E57)</f>
        <v>11.9</v>
      </c>
      <c r="F4" s="28">
        <f t="shared" si="1"/>
        <v>161.89999999999998</v>
      </c>
      <c r="G4" s="28">
        <f t="shared" ref="G4:H4" si="2">SUM(G54:G57)</f>
        <v>224.40000000000003</v>
      </c>
      <c r="H4" s="28">
        <f t="shared" si="2"/>
        <v>197.5</v>
      </c>
      <c r="I4" s="28">
        <f t="shared" ref="I4:J4" si="3">SUM(I54:I57)</f>
        <v>76.599999999999994</v>
      </c>
      <c r="J4" s="28">
        <f t="shared" si="3"/>
        <v>124.8</v>
      </c>
      <c r="K4" s="28">
        <f t="shared" ref="K4:L4" si="4">SUM(K54:K57)</f>
        <v>114.00000000000001</v>
      </c>
      <c r="L4" s="28">
        <f t="shared" si="4"/>
        <v>303.5</v>
      </c>
      <c r="M4" s="28">
        <f t="shared" ref="M4:N4" si="5">SUM(M54:M57)</f>
        <v>266.2</v>
      </c>
      <c r="N4" s="28">
        <f t="shared" si="5"/>
        <v>284.5</v>
      </c>
      <c r="O4" s="28">
        <f t="shared" ref="O4:P4" si="6">SUM(O54:O57)</f>
        <v>276.39999999999998</v>
      </c>
      <c r="P4" s="28">
        <f t="shared" si="6"/>
        <v>279.10000000000002</v>
      </c>
      <c r="Q4" s="28">
        <f t="shared" ref="Q4:R4" si="7">SUM(Q54:Q57)</f>
        <v>282.5</v>
      </c>
      <c r="R4" s="28">
        <f t="shared" si="7"/>
        <v>321.5</v>
      </c>
      <c r="S4" s="28">
        <f t="shared" ref="S4:T4" si="8">SUM(S54:S57)</f>
        <v>307.60000000000002</v>
      </c>
      <c r="T4" s="28">
        <f t="shared" si="8"/>
        <v>311.39999999999998</v>
      </c>
      <c r="U4" s="28">
        <f t="shared" ref="U4:V4" si="9">SUM(U54:U57)</f>
        <v>285.29999999999995</v>
      </c>
      <c r="V4" s="28">
        <f t="shared" si="9"/>
        <v>282.09999999999997</v>
      </c>
      <c r="W4" s="28">
        <f t="shared" ref="W4:AG4" si="10">SUM(W54:W57)</f>
        <v>296.20000000000005</v>
      </c>
      <c r="X4" s="28">
        <f t="shared" si="10"/>
        <v>273.39999999999998</v>
      </c>
      <c r="Y4" s="28">
        <f t="shared" si="10"/>
        <v>162.30000000000001</v>
      </c>
      <c r="Z4" s="28">
        <f t="shared" si="10"/>
        <v>101.89999999999999</v>
      </c>
      <c r="AA4" s="28">
        <f t="shared" si="10"/>
        <v>74.2</v>
      </c>
      <c r="AB4" s="28">
        <f t="shared" si="10"/>
        <v>191</v>
      </c>
      <c r="AC4" s="28">
        <f t="shared" si="10"/>
        <v>325.7</v>
      </c>
      <c r="AD4" s="28">
        <f t="shared" si="10"/>
        <v>326.2</v>
      </c>
      <c r="AE4" s="28">
        <f t="shared" si="10"/>
        <v>262.8</v>
      </c>
      <c r="AF4" s="28">
        <f t="shared" si="10"/>
        <v>235.1</v>
      </c>
      <c r="AG4" s="28">
        <f t="shared" si="10"/>
        <v>0</v>
      </c>
      <c r="AI4" s="9">
        <f>SUM(C4:AG4)</f>
        <v>6373.0999999999995</v>
      </c>
      <c r="AJ4" s="14">
        <f>AVERAGE(C4:AG4)</f>
        <v>205.58387096774192</v>
      </c>
      <c r="AK4" s="15"/>
    </row>
    <row r="5" spans="1:40" x14ac:dyDescent="0.25">
      <c r="A5" s="11" t="s">
        <v>29</v>
      </c>
      <c r="B5" s="10">
        <v>519122</v>
      </c>
      <c r="C5" s="10">
        <f t="shared" ref="C5:D5" si="11">$A53+C6</f>
        <v>519132</v>
      </c>
      <c r="D5" s="10">
        <f t="shared" si="11"/>
        <v>519136</v>
      </c>
      <c r="E5" s="10">
        <f t="shared" ref="E5:F5" si="12">$A53+E6</f>
        <v>519148</v>
      </c>
      <c r="F5" s="10">
        <f t="shared" si="12"/>
        <v>519309</v>
      </c>
      <c r="G5" s="10">
        <f t="shared" ref="G5:H5" si="13">$A53+G6</f>
        <v>519533</v>
      </c>
      <c r="H5" s="10">
        <f t="shared" si="13"/>
        <v>519733</v>
      </c>
      <c r="I5" s="10">
        <f t="shared" ref="I5:J5" si="14">$A53+I6</f>
        <v>519808</v>
      </c>
      <c r="J5" s="10">
        <f t="shared" si="14"/>
        <v>519934</v>
      </c>
      <c r="K5" s="10">
        <f t="shared" ref="K5:L5" si="15">$A53+K6</f>
        <v>520048</v>
      </c>
      <c r="L5" s="10">
        <f t="shared" si="15"/>
        <v>520351</v>
      </c>
      <c r="M5" s="10">
        <f t="shared" ref="M5:N5" si="16">$A53+M6</f>
        <v>520618</v>
      </c>
      <c r="N5" s="10">
        <f t="shared" si="16"/>
        <v>520903</v>
      </c>
      <c r="O5" s="10">
        <f t="shared" ref="O5:P5" si="17">$A53+O6</f>
        <v>521178</v>
      </c>
      <c r="P5" s="10">
        <f t="shared" si="17"/>
        <v>521459</v>
      </c>
      <c r="Q5" s="10">
        <f t="shared" ref="Q5:R5" si="18">$A53+Q6</f>
        <v>521741</v>
      </c>
      <c r="R5" s="10">
        <f t="shared" si="18"/>
        <v>522062</v>
      </c>
      <c r="S5" s="10">
        <f t="shared" ref="S5:T5" si="19">$A53+S6</f>
        <v>522370</v>
      </c>
      <c r="T5" s="10">
        <f t="shared" si="19"/>
        <v>522681</v>
      </c>
      <c r="U5" s="10">
        <f t="shared" ref="U5:V5" si="20">$A53+U6</f>
        <v>522968</v>
      </c>
      <c r="V5" s="10">
        <f t="shared" si="20"/>
        <v>523249</v>
      </c>
      <c r="W5" s="10">
        <f t="shared" ref="W5:AG5" si="21">$A53+W6</f>
        <v>523546</v>
      </c>
      <c r="X5" s="10">
        <f t="shared" si="21"/>
        <v>523819</v>
      </c>
      <c r="Y5" s="10">
        <f t="shared" si="21"/>
        <v>523981</v>
      </c>
      <c r="Z5" s="10">
        <f t="shared" si="21"/>
        <v>524084</v>
      </c>
      <c r="AA5" s="10">
        <f t="shared" si="21"/>
        <v>524158</v>
      </c>
      <c r="AB5" s="10">
        <f t="shared" si="21"/>
        <v>524349</v>
      </c>
      <c r="AC5" s="10">
        <f t="shared" si="21"/>
        <v>524673</v>
      </c>
      <c r="AD5" s="10">
        <f t="shared" si="21"/>
        <v>525001</v>
      </c>
      <c r="AE5" s="10">
        <f t="shared" si="21"/>
        <v>525264</v>
      </c>
      <c r="AF5" s="10">
        <f t="shared" si="21"/>
        <v>525499</v>
      </c>
      <c r="AG5" s="10">
        <f t="shared" si="21"/>
        <v>41675</v>
      </c>
      <c r="AI5" s="10">
        <f>MAX(C5:AG5)-B5</f>
        <v>6377</v>
      </c>
    </row>
    <row r="6" spans="1:40" s="19" customFormat="1" x14ac:dyDescent="0.25">
      <c r="B6" s="24">
        <v>477447</v>
      </c>
      <c r="C6" s="24">
        <v>477457</v>
      </c>
      <c r="D6" s="24">
        <v>477461</v>
      </c>
      <c r="E6" s="24">
        <v>477473</v>
      </c>
      <c r="F6" s="24">
        <v>477634</v>
      </c>
      <c r="G6" s="24">
        <v>477858</v>
      </c>
      <c r="H6" s="24">
        <v>478058</v>
      </c>
      <c r="I6" s="24">
        <v>478133</v>
      </c>
      <c r="J6" s="24">
        <v>478259</v>
      </c>
      <c r="K6" s="24">
        <v>478373</v>
      </c>
      <c r="L6" s="24">
        <v>478676</v>
      </c>
      <c r="M6" s="24">
        <v>478943</v>
      </c>
      <c r="N6" s="24">
        <v>479228</v>
      </c>
      <c r="O6" s="24">
        <v>479503</v>
      </c>
      <c r="P6" s="24">
        <v>479784</v>
      </c>
      <c r="Q6" s="24">
        <v>480066</v>
      </c>
      <c r="R6" s="24">
        <v>480387</v>
      </c>
      <c r="S6" s="24">
        <v>480695</v>
      </c>
      <c r="T6" s="24">
        <v>481006</v>
      </c>
      <c r="U6" s="24">
        <v>481293</v>
      </c>
      <c r="V6" s="24">
        <v>481574</v>
      </c>
      <c r="W6" s="24">
        <v>481871</v>
      </c>
      <c r="X6" s="24">
        <v>482144</v>
      </c>
      <c r="Y6" s="24">
        <v>482306</v>
      </c>
      <c r="Z6" s="24">
        <v>482409</v>
      </c>
      <c r="AA6" s="24">
        <v>482483</v>
      </c>
      <c r="AB6" s="30">
        <v>482674</v>
      </c>
      <c r="AC6" s="30">
        <v>482998</v>
      </c>
      <c r="AD6" s="24">
        <v>483326</v>
      </c>
      <c r="AE6" s="24">
        <v>483589</v>
      </c>
      <c r="AF6" s="24">
        <v>483824</v>
      </c>
      <c r="AG6" s="24"/>
      <c r="AI6" s="10"/>
      <c r="AJ6" s="20"/>
    </row>
    <row r="7" spans="1:40" x14ac:dyDescent="0.25">
      <c r="A7" s="11" t="s">
        <v>27</v>
      </c>
      <c r="B7" s="10">
        <v>444808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450250</v>
      </c>
      <c r="AI7" s="10">
        <f>MAX(C7:AG7)-B7</f>
        <v>5442</v>
      </c>
      <c r="AJ7" s="16"/>
    </row>
    <row r="8" spans="1:40" x14ac:dyDescent="0.25">
      <c r="A8" s="18" t="s">
        <v>37</v>
      </c>
      <c r="B8" s="10">
        <v>74314</v>
      </c>
      <c r="F8" s="10"/>
      <c r="G8" s="10"/>
      <c r="H8" s="10"/>
      <c r="I8" s="10"/>
      <c r="O8" s="10"/>
      <c r="T8" s="10"/>
      <c r="U8" s="10"/>
      <c r="Z8" s="10"/>
      <c r="AD8" s="10"/>
      <c r="AG8" s="10">
        <f>AI57</f>
        <v>75249</v>
      </c>
      <c r="AI8" s="10">
        <f>MAX(C8:AG8)-B8</f>
        <v>935</v>
      </c>
    </row>
    <row r="9" spans="1:40" x14ac:dyDescent="0.25">
      <c r="AI9" s="10">
        <f>SUM(AI7:AI8)</f>
        <v>6377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19.600000000000001</v>
      </c>
      <c r="C54" s="12">
        <v>2</v>
      </c>
      <c r="D54" s="12">
        <v>0.4</v>
      </c>
      <c r="E54" s="12">
        <v>5</v>
      </c>
      <c r="F54" s="12">
        <v>60</v>
      </c>
      <c r="G54" s="12">
        <v>66</v>
      </c>
      <c r="H54" s="12">
        <v>56.3</v>
      </c>
      <c r="I54" s="12">
        <v>22.1</v>
      </c>
      <c r="J54" s="12">
        <v>37.9</v>
      </c>
      <c r="K54" s="12">
        <v>32.799999999999997</v>
      </c>
      <c r="L54" s="12">
        <v>90.2</v>
      </c>
      <c r="M54" s="12">
        <v>76.3</v>
      </c>
      <c r="N54" s="12">
        <v>82.7</v>
      </c>
      <c r="O54" s="12">
        <v>80.900000000000006</v>
      </c>
      <c r="P54" s="12">
        <v>80.3</v>
      </c>
      <c r="Q54" s="12">
        <v>83.4</v>
      </c>
      <c r="R54" s="12">
        <v>95</v>
      </c>
      <c r="S54" s="12">
        <v>89.8</v>
      </c>
      <c r="T54" s="12">
        <v>92.2</v>
      </c>
      <c r="U54" s="12">
        <v>81.8</v>
      </c>
      <c r="V54" s="12">
        <v>80.3</v>
      </c>
      <c r="W54" s="12">
        <v>87.5</v>
      </c>
      <c r="X54" s="12">
        <v>79.099999999999994</v>
      </c>
      <c r="Y54" s="12">
        <v>47.5</v>
      </c>
      <c r="Z54" s="12">
        <v>29</v>
      </c>
      <c r="AA54" s="12">
        <v>20.8</v>
      </c>
      <c r="AB54" s="12">
        <v>57.1</v>
      </c>
      <c r="AC54" s="12">
        <v>95.4</v>
      </c>
      <c r="AD54" s="12">
        <v>96</v>
      </c>
      <c r="AE54" s="12">
        <v>74.2</v>
      </c>
      <c r="AF54" s="12">
        <v>66.8</v>
      </c>
      <c r="AG54" s="12"/>
      <c r="AH54" s="12"/>
      <c r="AI54" s="10">
        <v>112913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20.100000000000001</v>
      </c>
      <c r="C55" s="12">
        <v>3</v>
      </c>
      <c r="D55" s="12">
        <v>1.2</v>
      </c>
      <c r="E55" s="12">
        <v>2.6</v>
      </c>
      <c r="F55" s="12">
        <v>47.8</v>
      </c>
      <c r="G55" s="12">
        <v>65.400000000000006</v>
      </c>
      <c r="H55" s="12">
        <v>55.6</v>
      </c>
      <c r="I55" s="12">
        <v>22.4</v>
      </c>
      <c r="J55" s="12">
        <v>35.9</v>
      </c>
      <c r="K55" s="12">
        <v>32.6</v>
      </c>
      <c r="L55" s="12">
        <v>87.6</v>
      </c>
      <c r="M55" s="12">
        <v>75.2</v>
      </c>
      <c r="N55" s="12">
        <v>82</v>
      </c>
      <c r="O55" s="12">
        <v>80</v>
      </c>
      <c r="P55" s="12">
        <v>80.2</v>
      </c>
      <c r="Q55" s="12">
        <v>81.7</v>
      </c>
      <c r="R55" s="12">
        <v>93</v>
      </c>
      <c r="S55" s="12">
        <v>89</v>
      </c>
      <c r="T55" s="12">
        <v>90.2</v>
      </c>
      <c r="U55" s="12">
        <v>81.599999999999994</v>
      </c>
      <c r="V55" s="12">
        <v>80.099999999999994</v>
      </c>
      <c r="W55" s="12">
        <v>85.9</v>
      </c>
      <c r="X55" s="12">
        <v>79</v>
      </c>
      <c r="Y55" s="12">
        <v>47.3</v>
      </c>
      <c r="Z55" s="12">
        <v>29.5</v>
      </c>
      <c r="AA55" s="12">
        <v>21.5</v>
      </c>
      <c r="AB55" s="12">
        <v>56.5</v>
      </c>
      <c r="AC55" s="12">
        <v>93.6</v>
      </c>
      <c r="AD55" s="12">
        <v>93.9</v>
      </c>
      <c r="AE55" s="12">
        <v>74.400000000000006</v>
      </c>
      <c r="AF55" s="12">
        <v>66.599999999999994</v>
      </c>
      <c r="AG55" s="12"/>
      <c r="AH55" s="12"/>
      <c r="AI55" s="10">
        <v>152204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19.7</v>
      </c>
      <c r="C56" s="12">
        <v>3.1</v>
      </c>
      <c r="D56" s="12">
        <v>1.3</v>
      </c>
      <c r="E56" s="12">
        <v>3</v>
      </c>
      <c r="F56" s="12">
        <v>44.4</v>
      </c>
      <c r="G56" s="12">
        <v>62.2</v>
      </c>
      <c r="H56" s="12">
        <v>54.5</v>
      </c>
      <c r="I56" s="12">
        <v>21.6</v>
      </c>
      <c r="J56" s="12">
        <v>34.200000000000003</v>
      </c>
      <c r="K56" s="12">
        <v>31.9</v>
      </c>
      <c r="L56" s="12">
        <v>80.3</v>
      </c>
      <c r="M56" s="12">
        <v>71.3</v>
      </c>
      <c r="N56" s="12">
        <v>77.2</v>
      </c>
      <c r="O56" s="12">
        <v>74.3</v>
      </c>
      <c r="P56" s="12">
        <v>75.599999999999994</v>
      </c>
      <c r="Q56" s="12">
        <v>76.099999999999994</v>
      </c>
      <c r="R56" s="12">
        <v>86.2</v>
      </c>
      <c r="S56" s="12">
        <v>83.7</v>
      </c>
      <c r="T56" s="12">
        <v>83.5</v>
      </c>
      <c r="U56" s="12">
        <v>77.400000000000006</v>
      </c>
      <c r="V56" s="12">
        <v>78.099999999999994</v>
      </c>
      <c r="W56" s="12">
        <v>80.2</v>
      </c>
      <c r="X56" s="12">
        <v>75.099999999999994</v>
      </c>
      <c r="Y56" s="12">
        <v>44.5</v>
      </c>
      <c r="Z56" s="12">
        <v>28.6</v>
      </c>
      <c r="AA56" s="12">
        <v>21.1</v>
      </c>
      <c r="AB56" s="12">
        <v>52.7</v>
      </c>
      <c r="AC56" s="12">
        <v>88</v>
      </c>
      <c r="AD56" s="12">
        <v>88</v>
      </c>
      <c r="AE56" s="12">
        <v>72.8</v>
      </c>
      <c r="AF56" s="12">
        <v>64.8</v>
      </c>
      <c r="AG56" s="12"/>
      <c r="AH56" s="12"/>
      <c r="AI56" s="10">
        <v>143458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10.3</v>
      </c>
      <c r="C57" s="12">
        <v>1.7</v>
      </c>
      <c r="D57" s="12">
        <v>0.4</v>
      </c>
      <c r="E57" s="12">
        <v>1.3</v>
      </c>
      <c r="F57" s="12">
        <v>9.6999999999999993</v>
      </c>
      <c r="G57" s="12">
        <v>30.8</v>
      </c>
      <c r="H57" s="12">
        <v>31.1</v>
      </c>
      <c r="I57" s="12">
        <v>10.5</v>
      </c>
      <c r="J57" s="12">
        <v>16.8</v>
      </c>
      <c r="K57" s="12">
        <v>16.7</v>
      </c>
      <c r="L57" s="12">
        <v>45.4</v>
      </c>
      <c r="M57" s="12">
        <v>43.4</v>
      </c>
      <c r="N57" s="12">
        <v>42.6</v>
      </c>
      <c r="O57" s="12">
        <v>41.2</v>
      </c>
      <c r="P57" s="12">
        <v>43</v>
      </c>
      <c r="Q57" s="12">
        <v>41.3</v>
      </c>
      <c r="R57" s="12">
        <v>47.3</v>
      </c>
      <c r="S57" s="12">
        <v>45.1</v>
      </c>
      <c r="T57" s="12">
        <v>45.5</v>
      </c>
      <c r="U57" s="12">
        <v>44.5</v>
      </c>
      <c r="V57" s="12">
        <v>43.6</v>
      </c>
      <c r="W57" s="12">
        <v>42.6</v>
      </c>
      <c r="X57" s="12">
        <v>40.200000000000003</v>
      </c>
      <c r="Y57" s="12">
        <v>23</v>
      </c>
      <c r="Z57" s="12">
        <v>14.8</v>
      </c>
      <c r="AA57" s="12">
        <v>10.8</v>
      </c>
      <c r="AB57" s="12">
        <v>24.7</v>
      </c>
      <c r="AC57" s="12">
        <v>48.7</v>
      </c>
      <c r="AD57" s="12">
        <v>48.3</v>
      </c>
      <c r="AE57" s="12">
        <v>41.4</v>
      </c>
      <c r="AF57" s="12">
        <v>36.9</v>
      </c>
      <c r="AG57" s="12"/>
      <c r="AH57" s="12"/>
      <c r="AI57" s="10">
        <v>75249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B4:AG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52.8</v>
      </c>
      <c r="C3" s="12">
        <v>53.8</v>
      </c>
      <c r="D3" s="12">
        <v>47.1</v>
      </c>
      <c r="E3" s="12">
        <v>49</v>
      </c>
      <c r="F3" s="12">
        <v>52.5</v>
      </c>
      <c r="G3" s="12">
        <v>12.7</v>
      </c>
      <c r="H3" s="12">
        <v>35.799999999999997</v>
      </c>
      <c r="I3" s="12">
        <v>54</v>
      </c>
      <c r="J3" s="12">
        <v>50.3</v>
      </c>
      <c r="K3" s="12">
        <v>53.1</v>
      </c>
      <c r="L3" s="12">
        <v>44.9</v>
      </c>
      <c r="M3" s="12">
        <v>42.3</v>
      </c>
      <c r="N3" s="12">
        <v>50</v>
      </c>
      <c r="O3" s="12">
        <v>49.1</v>
      </c>
      <c r="P3" s="12">
        <v>47.5</v>
      </c>
      <c r="Q3" s="12">
        <v>43.3</v>
      </c>
      <c r="R3" s="12">
        <v>50.7</v>
      </c>
      <c r="S3" s="12">
        <v>43</v>
      </c>
      <c r="T3" s="12">
        <v>42.7</v>
      </c>
      <c r="U3" s="12">
        <v>51.2</v>
      </c>
      <c r="V3" s="12">
        <v>40.6</v>
      </c>
      <c r="W3" s="12">
        <v>43.5</v>
      </c>
      <c r="X3" s="12">
        <v>46.1</v>
      </c>
      <c r="Y3" s="12">
        <v>48.9</v>
      </c>
      <c r="Z3" s="12">
        <v>27.6</v>
      </c>
      <c r="AA3" s="12">
        <v>53.8</v>
      </c>
      <c r="AB3" s="12">
        <v>51.5</v>
      </c>
      <c r="AC3" s="12">
        <v>44.5</v>
      </c>
      <c r="AD3" s="12">
        <v>53.4</v>
      </c>
      <c r="AE3" s="12">
        <v>53.8</v>
      </c>
      <c r="AF3" s="12">
        <v>51.8</v>
      </c>
      <c r="AG3" s="12">
        <v>31.3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235.1</v>
      </c>
      <c r="C4" s="28">
        <f t="shared" ref="C4:D4" si="1">SUM(C54:C57)</f>
        <v>294.49999999999994</v>
      </c>
      <c r="D4" s="28">
        <f t="shared" si="1"/>
        <v>289.3</v>
      </c>
      <c r="E4" s="28">
        <f t="shared" ref="E4:AG4" si="2">SUM(E54:E57)</f>
        <v>218.8</v>
      </c>
      <c r="F4" s="28">
        <f t="shared" si="2"/>
        <v>212.5</v>
      </c>
      <c r="G4" s="28">
        <f t="shared" si="2"/>
        <v>78.499999999999986</v>
      </c>
      <c r="H4" s="28">
        <f t="shared" si="2"/>
        <v>143.20000000000002</v>
      </c>
      <c r="I4" s="28">
        <f t="shared" si="2"/>
        <v>210.2</v>
      </c>
      <c r="J4" s="28">
        <f t="shared" si="2"/>
        <v>192.10000000000002</v>
      </c>
      <c r="K4" s="28">
        <f t="shared" si="2"/>
        <v>325</v>
      </c>
      <c r="L4" s="28">
        <f t="shared" si="2"/>
        <v>302.7</v>
      </c>
      <c r="M4" s="28">
        <f t="shared" si="2"/>
        <v>333.59999999999997</v>
      </c>
      <c r="N4" s="28">
        <f t="shared" si="2"/>
        <v>279.5</v>
      </c>
      <c r="O4" s="28">
        <f t="shared" si="2"/>
        <v>270.2</v>
      </c>
      <c r="P4" s="28">
        <f t="shared" si="2"/>
        <v>327.60000000000002</v>
      </c>
      <c r="Q4" s="28">
        <f t="shared" si="2"/>
        <v>325.40000000000003</v>
      </c>
      <c r="R4" s="28">
        <f t="shared" si="2"/>
        <v>256.10000000000002</v>
      </c>
      <c r="S4" s="28">
        <f t="shared" si="2"/>
        <v>329.4</v>
      </c>
      <c r="T4" s="28">
        <f t="shared" si="2"/>
        <v>334.8</v>
      </c>
      <c r="U4" s="28">
        <f t="shared" si="2"/>
        <v>301.20000000000005</v>
      </c>
      <c r="V4" s="28">
        <f t="shared" si="2"/>
        <v>314.2</v>
      </c>
      <c r="W4" s="28">
        <f t="shared" si="2"/>
        <v>332.3</v>
      </c>
      <c r="X4" s="28">
        <f t="shared" si="2"/>
        <v>233.89999999999998</v>
      </c>
      <c r="Y4" s="28">
        <f t="shared" si="2"/>
        <v>195.5</v>
      </c>
      <c r="Z4" s="28">
        <f t="shared" si="2"/>
        <v>103.69999999999999</v>
      </c>
      <c r="AA4" s="28">
        <f t="shared" si="2"/>
        <v>308.5</v>
      </c>
      <c r="AB4" s="28">
        <f t="shared" si="2"/>
        <v>334.2</v>
      </c>
      <c r="AC4" s="28">
        <f t="shared" si="2"/>
        <v>357.3</v>
      </c>
      <c r="AD4" s="28">
        <f t="shared" si="2"/>
        <v>249</v>
      </c>
      <c r="AE4" s="28">
        <f t="shared" si="2"/>
        <v>267.5</v>
      </c>
      <c r="AF4" s="28">
        <f t="shared" si="2"/>
        <v>351.6</v>
      </c>
      <c r="AG4" s="28">
        <f t="shared" si="2"/>
        <v>101.4</v>
      </c>
      <c r="AI4" s="9">
        <f>SUM(C4:AG4)</f>
        <v>8173.6999999999989</v>
      </c>
      <c r="AJ4" s="14">
        <f>AVERAGE(C4:AG4)</f>
        <v>263.66774193548383</v>
      </c>
      <c r="AK4" s="15"/>
    </row>
    <row r="5" spans="1:40" x14ac:dyDescent="0.25">
      <c r="A5" s="11" t="s">
        <v>29</v>
      </c>
      <c r="B5" s="10">
        <f t="shared" ref="B5" si="3">$A53+B6</f>
        <v>525499</v>
      </c>
      <c r="C5" s="10">
        <f t="shared" ref="C5:AG5" si="4">$A53+C6</f>
        <v>525793</v>
      </c>
      <c r="D5" s="10">
        <f t="shared" si="4"/>
        <v>526083</v>
      </c>
      <c r="E5" s="10">
        <f t="shared" si="4"/>
        <v>526302</v>
      </c>
      <c r="F5" s="10">
        <f t="shared" si="4"/>
        <v>526515</v>
      </c>
      <c r="G5" s="10">
        <f t="shared" si="4"/>
        <v>526593</v>
      </c>
      <c r="H5" s="10">
        <f t="shared" si="4"/>
        <v>526737</v>
      </c>
      <c r="I5" s="10">
        <f t="shared" si="4"/>
        <v>526946</v>
      </c>
      <c r="J5" s="10">
        <f t="shared" si="4"/>
        <v>527140</v>
      </c>
      <c r="K5" s="10">
        <f t="shared" si="4"/>
        <v>527464</v>
      </c>
      <c r="L5" s="10">
        <f t="shared" si="4"/>
        <v>527766</v>
      </c>
      <c r="M5" s="10">
        <f t="shared" si="4"/>
        <v>528101</v>
      </c>
      <c r="N5" s="10">
        <f t="shared" si="4"/>
        <v>528380</v>
      </c>
      <c r="O5" s="10">
        <f t="shared" si="4"/>
        <v>528651</v>
      </c>
      <c r="P5" s="10">
        <f t="shared" si="4"/>
        <v>528978</v>
      </c>
      <c r="Q5" s="10">
        <f t="shared" si="4"/>
        <v>529303</v>
      </c>
      <c r="R5" s="10">
        <f t="shared" si="4"/>
        <v>529560</v>
      </c>
      <c r="S5" s="10">
        <f t="shared" si="4"/>
        <v>529890</v>
      </c>
      <c r="T5" s="10">
        <f t="shared" si="4"/>
        <v>530226</v>
      </c>
      <c r="U5" s="10">
        <f t="shared" si="4"/>
        <v>530526</v>
      </c>
      <c r="V5" s="10">
        <f t="shared" si="4"/>
        <v>530840</v>
      </c>
      <c r="W5" s="10">
        <f t="shared" si="4"/>
        <v>531171</v>
      </c>
      <c r="X5" s="10">
        <f t="shared" si="4"/>
        <v>531408</v>
      </c>
      <c r="Y5" s="10">
        <f t="shared" si="4"/>
        <v>531603</v>
      </c>
      <c r="Z5" s="10">
        <f t="shared" si="4"/>
        <v>531707</v>
      </c>
      <c r="AA5" s="10">
        <f t="shared" si="4"/>
        <v>532015</v>
      </c>
      <c r="AB5" s="10">
        <f t="shared" si="4"/>
        <v>532351</v>
      </c>
      <c r="AC5" s="10">
        <f t="shared" si="4"/>
        <v>532707</v>
      </c>
      <c r="AD5" s="10">
        <f t="shared" si="4"/>
        <v>532956</v>
      </c>
      <c r="AE5" s="10">
        <f t="shared" si="4"/>
        <v>533225</v>
      </c>
      <c r="AF5" s="10">
        <f t="shared" si="4"/>
        <v>533576</v>
      </c>
      <c r="AG5" s="10">
        <f t="shared" si="4"/>
        <v>533678</v>
      </c>
      <c r="AI5" s="10">
        <f>MAX(C5:AG5)-B5</f>
        <v>8179</v>
      </c>
    </row>
    <row r="6" spans="1:40" s="19" customFormat="1" x14ac:dyDescent="0.25">
      <c r="B6" s="24">
        <v>483824</v>
      </c>
      <c r="C6" s="24">
        <v>484118</v>
      </c>
      <c r="D6" s="24">
        <v>484408</v>
      </c>
      <c r="E6" s="24">
        <v>484627</v>
      </c>
      <c r="F6" s="24">
        <v>484840</v>
      </c>
      <c r="G6" s="24">
        <v>484918</v>
      </c>
      <c r="H6" s="24">
        <v>485062</v>
      </c>
      <c r="I6" s="24">
        <v>485271</v>
      </c>
      <c r="J6" s="24">
        <v>485465</v>
      </c>
      <c r="K6" s="24">
        <v>485789</v>
      </c>
      <c r="L6" s="24">
        <v>486091</v>
      </c>
      <c r="M6" s="24">
        <v>486426</v>
      </c>
      <c r="N6" s="24">
        <v>486705</v>
      </c>
      <c r="O6" s="24">
        <v>486976</v>
      </c>
      <c r="P6" s="24">
        <v>487303</v>
      </c>
      <c r="Q6" s="24">
        <v>487628</v>
      </c>
      <c r="R6" s="24">
        <v>487885</v>
      </c>
      <c r="S6" s="24">
        <v>488215</v>
      </c>
      <c r="T6" s="24">
        <v>488551</v>
      </c>
      <c r="U6" s="24">
        <v>488851</v>
      </c>
      <c r="V6" s="24">
        <v>489165</v>
      </c>
      <c r="W6" s="24">
        <v>489496</v>
      </c>
      <c r="X6" s="24">
        <v>489733</v>
      </c>
      <c r="Y6" s="24">
        <v>489928</v>
      </c>
      <c r="Z6" s="24">
        <v>490032</v>
      </c>
      <c r="AA6" s="24">
        <v>490340</v>
      </c>
      <c r="AB6" s="30">
        <v>490676</v>
      </c>
      <c r="AC6" s="30">
        <v>491032</v>
      </c>
      <c r="AD6" s="24">
        <v>491281</v>
      </c>
      <c r="AE6" s="24">
        <v>491550</v>
      </c>
      <c r="AF6" s="24">
        <v>491901</v>
      </c>
      <c r="AG6" s="24">
        <v>492003</v>
      </c>
      <c r="AI6" s="10"/>
      <c r="AJ6" s="20"/>
    </row>
    <row r="7" spans="1:40" x14ac:dyDescent="0.25">
      <c r="A7" s="11" t="s">
        <v>27</v>
      </c>
      <c r="B7" s="10">
        <v>450250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457196</v>
      </c>
      <c r="AI7" s="10">
        <f>MAX(C7:AG7)-B7</f>
        <v>6946</v>
      </c>
      <c r="AJ7" s="16"/>
    </row>
    <row r="8" spans="1:40" x14ac:dyDescent="0.25">
      <c r="A8" s="18" t="s">
        <v>37</v>
      </c>
      <c r="B8" s="10">
        <v>75249</v>
      </c>
      <c r="F8" s="10"/>
      <c r="G8" s="10"/>
      <c r="H8" s="10"/>
      <c r="I8" s="10"/>
      <c r="O8" s="10"/>
      <c r="T8" s="10"/>
      <c r="U8" s="10"/>
      <c r="Z8" s="10"/>
      <c r="AD8" s="10"/>
      <c r="AG8" s="10">
        <f>AI57</f>
        <v>76482</v>
      </c>
      <c r="AI8" s="10">
        <f>MAX(C8:AG8)-B8</f>
        <v>1233</v>
      </c>
    </row>
    <row r="9" spans="1:40" x14ac:dyDescent="0.25">
      <c r="AI9" s="10">
        <f>SUM(AI7:AI8)</f>
        <v>8179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66.8</v>
      </c>
      <c r="C54" s="12">
        <v>87.3</v>
      </c>
      <c r="D54" s="12">
        <v>82.1</v>
      </c>
      <c r="E54" s="12">
        <v>63.1</v>
      </c>
      <c r="F54" s="12">
        <v>63.4</v>
      </c>
      <c r="G54" s="12">
        <v>21.9</v>
      </c>
      <c r="H54" s="12">
        <v>41</v>
      </c>
      <c r="I54" s="12">
        <v>61.7</v>
      </c>
      <c r="J54" s="12">
        <v>53.7</v>
      </c>
      <c r="K54" s="12">
        <v>95.7</v>
      </c>
      <c r="L54" s="12">
        <v>86.1</v>
      </c>
      <c r="M54" s="12">
        <v>96.9</v>
      </c>
      <c r="N54" s="12">
        <v>77.2</v>
      </c>
      <c r="O54" s="12">
        <v>77.8</v>
      </c>
      <c r="P54" s="12">
        <v>94.9</v>
      </c>
      <c r="Q54" s="12">
        <v>93.4</v>
      </c>
      <c r="R54" s="12">
        <v>76.400000000000006</v>
      </c>
      <c r="S54" s="12">
        <v>96</v>
      </c>
      <c r="T54" s="12">
        <v>96.8</v>
      </c>
      <c r="U54" s="12">
        <v>87.4</v>
      </c>
      <c r="V54" s="12">
        <v>89.3</v>
      </c>
      <c r="W54" s="12">
        <v>96</v>
      </c>
      <c r="X54" s="12">
        <v>66.5</v>
      </c>
      <c r="Y54" s="12">
        <v>53.8</v>
      </c>
      <c r="Z54" s="12">
        <v>29.4</v>
      </c>
      <c r="AA54" s="12">
        <v>89.5</v>
      </c>
      <c r="AB54" s="12">
        <v>96.1</v>
      </c>
      <c r="AC54" s="12">
        <v>104.2</v>
      </c>
      <c r="AD54" s="12">
        <v>72.2</v>
      </c>
      <c r="AE54" s="12">
        <v>77.599999999999994</v>
      </c>
      <c r="AF54" s="12">
        <v>103.3</v>
      </c>
      <c r="AG54" s="12">
        <v>26.8</v>
      </c>
      <c r="AH54" s="12"/>
      <c r="AI54" s="10">
        <v>115270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66.599999999999994</v>
      </c>
      <c r="C55" s="12">
        <v>84.6</v>
      </c>
      <c r="D55" s="12">
        <v>82.1</v>
      </c>
      <c r="E55" s="12">
        <v>62.5</v>
      </c>
      <c r="F55" s="12">
        <v>63</v>
      </c>
      <c r="G55" s="12">
        <v>22.7</v>
      </c>
      <c r="H55" s="12">
        <v>41.4</v>
      </c>
      <c r="I55" s="12">
        <v>61.3</v>
      </c>
      <c r="J55" s="12">
        <v>54.1</v>
      </c>
      <c r="K55" s="12">
        <v>94</v>
      </c>
      <c r="L55" s="12">
        <v>85.6</v>
      </c>
      <c r="M55" s="12">
        <v>95.3</v>
      </c>
      <c r="N55" s="12">
        <v>78.3</v>
      </c>
      <c r="O55" s="12">
        <v>77.7</v>
      </c>
      <c r="P55" s="12">
        <v>94.1</v>
      </c>
      <c r="Q55" s="12">
        <v>93</v>
      </c>
      <c r="R55" s="12">
        <v>74.900000000000006</v>
      </c>
      <c r="S55" s="12">
        <v>94.7</v>
      </c>
      <c r="T55" s="12">
        <v>95.9</v>
      </c>
      <c r="U55" s="12">
        <v>85.7</v>
      </c>
      <c r="V55" s="12">
        <v>89.6</v>
      </c>
      <c r="W55" s="12">
        <v>95.2</v>
      </c>
      <c r="X55" s="12">
        <v>67.2</v>
      </c>
      <c r="Y55" s="12">
        <v>54.6</v>
      </c>
      <c r="Z55" s="12">
        <v>30.1</v>
      </c>
      <c r="AA55" s="12">
        <v>89.4</v>
      </c>
      <c r="AB55" s="12">
        <v>95.5</v>
      </c>
      <c r="AC55" s="12">
        <v>102.2</v>
      </c>
      <c r="AD55" s="12">
        <v>72.3</v>
      </c>
      <c r="AE55" s="12">
        <v>74.900000000000006</v>
      </c>
      <c r="AF55" s="28">
        <v>101.4</v>
      </c>
      <c r="AG55" s="12">
        <v>27.8</v>
      </c>
      <c r="AH55" s="12"/>
      <c r="AI55" s="10">
        <v>154547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64.8</v>
      </c>
      <c r="C56" s="12">
        <v>78.2</v>
      </c>
      <c r="D56" s="12">
        <v>79.900000000000006</v>
      </c>
      <c r="E56" s="12">
        <v>57.7</v>
      </c>
      <c r="F56" s="12">
        <v>57.8</v>
      </c>
      <c r="G56" s="12">
        <v>22.3</v>
      </c>
      <c r="H56" s="12">
        <v>40.5</v>
      </c>
      <c r="I56" s="12">
        <v>57.7</v>
      </c>
      <c r="J56" s="12">
        <v>53.8</v>
      </c>
      <c r="K56" s="12">
        <v>88</v>
      </c>
      <c r="L56" s="12">
        <v>83.1</v>
      </c>
      <c r="M56" s="12">
        <v>90.6</v>
      </c>
      <c r="N56" s="12">
        <v>78</v>
      </c>
      <c r="O56" s="12">
        <v>75.400000000000006</v>
      </c>
      <c r="P56" s="12">
        <v>89.6</v>
      </c>
      <c r="Q56" s="12">
        <v>88.9</v>
      </c>
      <c r="R56" s="12">
        <v>69</v>
      </c>
      <c r="S56" s="12">
        <v>90.1</v>
      </c>
      <c r="T56" s="12">
        <v>91.3</v>
      </c>
      <c r="U56" s="12">
        <v>82.8</v>
      </c>
      <c r="V56" s="12">
        <v>86.7</v>
      </c>
      <c r="W56" s="12">
        <v>91.3</v>
      </c>
      <c r="X56" s="12">
        <v>66.099999999999994</v>
      </c>
      <c r="Y56" s="12">
        <v>54.8</v>
      </c>
      <c r="Z56" s="12">
        <v>29.6</v>
      </c>
      <c r="AA56" s="12">
        <v>84.9</v>
      </c>
      <c r="AB56" s="12">
        <v>91.4</v>
      </c>
      <c r="AC56" s="12">
        <v>98.3</v>
      </c>
      <c r="AD56" s="12">
        <v>69.8</v>
      </c>
      <c r="AE56" s="12">
        <v>72.599999999999994</v>
      </c>
      <c r="AF56" s="10">
        <v>95.4</v>
      </c>
      <c r="AG56" s="12">
        <v>27.9</v>
      </c>
      <c r="AH56" s="12"/>
      <c r="AI56" s="10">
        <v>145704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36.9</v>
      </c>
      <c r="C57" s="12">
        <v>44.4</v>
      </c>
      <c r="D57" s="12">
        <v>45.2</v>
      </c>
      <c r="E57" s="12">
        <v>35.5</v>
      </c>
      <c r="F57" s="12">
        <v>28.3</v>
      </c>
      <c r="G57" s="12">
        <v>11.6</v>
      </c>
      <c r="H57" s="12">
        <v>20.3</v>
      </c>
      <c r="I57" s="12">
        <v>29.5</v>
      </c>
      <c r="J57" s="12">
        <v>30.5</v>
      </c>
      <c r="K57" s="12">
        <v>47.3</v>
      </c>
      <c r="L57" s="12">
        <v>47.9</v>
      </c>
      <c r="M57" s="12">
        <v>50.8</v>
      </c>
      <c r="N57" s="12">
        <v>46</v>
      </c>
      <c r="O57" s="12">
        <v>39.299999999999997</v>
      </c>
      <c r="P57" s="12">
        <v>49</v>
      </c>
      <c r="Q57" s="12">
        <v>50.1</v>
      </c>
      <c r="R57" s="12">
        <v>35.799999999999997</v>
      </c>
      <c r="S57" s="12">
        <v>48.6</v>
      </c>
      <c r="T57" s="12">
        <v>50.8</v>
      </c>
      <c r="U57" s="12">
        <v>45.3</v>
      </c>
      <c r="V57" s="12">
        <v>48.6</v>
      </c>
      <c r="W57" s="12">
        <v>49.8</v>
      </c>
      <c r="X57" s="12">
        <v>34.1</v>
      </c>
      <c r="Y57" s="12">
        <v>32.299999999999997</v>
      </c>
      <c r="Z57" s="12">
        <v>14.6</v>
      </c>
      <c r="AA57" s="12">
        <v>44.7</v>
      </c>
      <c r="AB57" s="12">
        <v>51.2</v>
      </c>
      <c r="AC57" s="12">
        <v>52.6</v>
      </c>
      <c r="AD57" s="12">
        <v>34.700000000000003</v>
      </c>
      <c r="AE57" s="12">
        <v>42.4</v>
      </c>
      <c r="AF57" s="24">
        <v>51.5</v>
      </c>
      <c r="AG57" s="12">
        <v>18.899999999999999</v>
      </c>
      <c r="AH57" s="12"/>
      <c r="AI57" s="10">
        <v>76482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4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/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31.3</v>
      </c>
      <c r="C3" s="12">
        <v>52.1</v>
      </c>
      <c r="D3" s="12">
        <v>53.8</v>
      </c>
      <c r="E3" s="12">
        <v>50.4</v>
      </c>
      <c r="F3" s="12">
        <v>41.4</v>
      </c>
      <c r="G3" s="12">
        <v>53.5</v>
      </c>
      <c r="H3" s="12">
        <v>53.4</v>
      </c>
      <c r="I3" s="12">
        <v>53.9</v>
      </c>
      <c r="J3" s="12">
        <v>49.8</v>
      </c>
      <c r="K3" s="12">
        <v>53.6</v>
      </c>
      <c r="L3" s="12">
        <v>53.1</v>
      </c>
      <c r="M3" s="12">
        <v>43.5</v>
      </c>
      <c r="N3" s="12">
        <v>48</v>
      </c>
      <c r="O3" s="12">
        <v>53.3</v>
      </c>
      <c r="P3" s="12">
        <v>44.3</v>
      </c>
      <c r="Q3" s="12">
        <v>49.3</v>
      </c>
      <c r="R3" s="12">
        <v>50.9</v>
      </c>
      <c r="S3" s="12">
        <v>43</v>
      </c>
      <c r="T3" s="12">
        <v>40.299999999999997</v>
      </c>
      <c r="U3" s="12">
        <v>40.4</v>
      </c>
      <c r="V3" s="12">
        <v>42.1</v>
      </c>
      <c r="W3" s="12">
        <v>43.5</v>
      </c>
      <c r="X3" s="12">
        <v>49.6</v>
      </c>
      <c r="Y3" s="12">
        <v>53.1</v>
      </c>
      <c r="Z3" s="12">
        <v>49</v>
      </c>
      <c r="AA3" s="12">
        <v>51.7</v>
      </c>
      <c r="AB3" s="12">
        <v>52.4</v>
      </c>
      <c r="AC3" s="12">
        <v>41.7</v>
      </c>
      <c r="AD3" s="12">
        <v>32.700000000000003</v>
      </c>
      <c r="AE3" s="12">
        <v>52.5</v>
      </c>
      <c r="AF3" s="12">
        <v>52.1</v>
      </c>
      <c r="AG3" s="12"/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101.4</v>
      </c>
      <c r="C4" s="28">
        <f t="shared" ref="C4:AG4" si="1">SUM(C54:C57)</f>
        <v>160.80000000000001</v>
      </c>
      <c r="D4" s="28">
        <f t="shared" si="1"/>
        <v>325.60000000000002</v>
      </c>
      <c r="E4" s="28">
        <f t="shared" si="1"/>
        <v>200.7</v>
      </c>
      <c r="F4" s="28">
        <f t="shared" si="1"/>
        <v>331.4</v>
      </c>
      <c r="G4" s="28">
        <f t="shared" si="1"/>
        <v>176.2</v>
      </c>
      <c r="H4" s="28">
        <f t="shared" si="1"/>
        <v>292.2</v>
      </c>
      <c r="I4" s="28">
        <f t="shared" si="1"/>
        <v>211.2</v>
      </c>
      <c r="J4" s="28">
        <f t="shared" si="1"/>
        <v>198.3</v>
      </c>
      <c r="K4" s="28">
        <f t="shared" si="1"/>
        <v>181.89999999999998</v>
      </c>
      <c r="L4" s="28">
        <f t="shared" si="1"/>
        <v>332.70000000000005</v>
      </c>
      <c r="M4" s="28">
        <f t="shared" si="1"/>
        <v>359.4</v>
      </c>
      <c r="N4" s="28">
        <f t="shared" si="1"/>
        <v>341.59999999999997</v>
      </c>
      <c r="O4" s="28">
        <f t="shared" si="1"/>
        <v>295.60000000000002</v>
      </c>
      <c r="P4" s="28">
        <f t="shared" si="1"/>
        <v>348.90000000000003</v>
      </c>
      <c r="Q4" s="28">
        <f t="shared" si="1"/>
        <v>295.8</v>
      </c>
      <c r="R4" s="28">
        <f t="shared" si="1"/>
        <v>305.7</v>
      </c>
      <c r="S4" s="28">
        <f t="shared" si="1"/>
        <v>333.3</v>
      </c>
      <c r="T4" s="28">
        <f t="shared" si="1"/>
        <v>335.5</v>
      </c>
      <c r="U4" s="28">
        <f t="shared" si="1"/>
        <v>338.8</v>
      </c>
      <c r="V4" s="28">
        <f t="shared" si="1"/>
        <v>342.40000000000003</v>
      </c>
      <c r="W4" s="28">
        <f t="shared" si="1"/>
        <v>273.7</v>
      </c>
      <c r="X4" s="28">
        <f t="shared" si="1"/>
        <v>224.79999999999998</v>
      </c>
      <c r="Y4" s="28">
        <f t="shared" si="1"/>
        <v>260.90000000000003</v>
      </c>
      <c r="Z4" s="28">
        <f t="shared" si="1"/>
        <v>138</v>
      </c>
      <c r="AA4" s="28">
        <f t="shared" si="1"/>
        <v>329.7</v>
      </c>
      <c r="AB4" s="28">
        <f t="shared" si="1"/>
        <v>339.3</v>
      </c>
      <c r="AC4" s="28">
        <f t="shared" si="1"/>
        <v>88.4</v>
      </c>
      <c r="AD4" s="28">
        <f t="shared" si="1"/>
        <v>107</v>
      </c>
      <c r="AE4" s="28">
        <f t="shared" si="1"/>
        <v>312.20000000000005</v>
      </c>
      <c r="AF4" s="28">
        <f t="shared" si="1"/>
        <v>218.3</v>
      </c>
      <c r="AG4" s="28">
        <f t="shared" si="1"/>
        <v>0</v>
      </c>
      <c r="AI4" s="9">
        <f>SUM(C4:AG4)</f>
        <v>8000.2999999999993</v>
      </c>
      <c r="AJ4" s="14">
        <f>AVERAGE(C4:AG4)</f>
        <v>258.07419354838709</v>
      </c>
      <c r="AK4" s="15"/>
    </row>
    <row r="5" spans="1:40" x14ac:dyDescent="0.25">
      <c r="A5" s="11" t="s">
        <v>29</v>
      </c>
      <c r="B5" s="10">
        <f t="shared" ref="B5" si="2">$A53+B6</f>
        <v>533678</v>
      </c>
      <c r="C5" s="10">
        <f t="shared" ref="C5:AG5" si="3">$A53+C6</f>
        <v>533840</v>
      </c>
      <c r="D5" s="10">
        <f t="shared" si="3"/>
        <v>534166</v>
      </c>
      <c r="E5" s="10">
        <f t="shared" si="3"/>
        <v>534366</v>
      </c>
      <c r="F5" s="10">
        <f t="shared" si="3"/>
        <v>534697</v>
      </c>
      <c r="G5" s="10">
        <f t="shared" si="3"/>
        <v>534874</v>
      </c>
      <c r="H5" s="10">
        <f t="shared" si="3"/>
        <v>535166</v>
      </c>
      <c r="I5" s="10">
        <f t="shared" si="3"/>
        <v>535377</v>
      </c>
      <c r="J5" s="10">
        <f t="shared" si="3"/>
        <v>535577</v>
      </c>
      <c r="K5" s="10">
        <f t="shared" si="3"/>
        <v>535758</v>
      </c>
      <c r="L5" s="10">
        <f t="shared" si="3"/>
        <v>536092</v>
      </c>
      <c r="M5" s="10">
        <f t="shared" si="3"/>
        <v>536453</v>
      </c>
      <c r="N5" s="10">
        <f t="shared" si="3"/>
        <v>536794</v>
      </c>
      <c r="O5" s="10">
        <f t="shared" si="3"/>
        <v>537091</v>
      </c>
      <c r="P5" s="10">
        <f t="shared" si="3"/>
        <v>537439</v>
      </c>
      <c r="Q5" s="10">
        <f t="shared" si="3"/>
        <v>537736</v>
      </c>
      <c r="R5" s="10">
        <f t="shared" si="3"/>
        <v>538041</v>
      </c>
      <c r="S5" s="10">
        <f t="shared" si="3"/>
        <v>538376</v>
      </c>
      <c r="T5" s="10">
        <f t="shared" si="3"/>
        <v>538710</v>
      </c>
      <c r="U5" s="10">
        <f t="shared" si="3"/>
        <v>539050</v>
      </c>
      <c r="V5" s="10">
        <f t="shared" si="3"/>
        <v>539394</v>
      </c>
      <c r="W5" s="10">
        <f t="shared" si="3"/>
        <v>539668</v>
      </c>
      <c r="X5" s="10">
        <f t="shared" si="3"/>
        <v>539893</v>
      </c>
      <c r="Y5" s="10">
        <f t="shared" si="3"/>
        <v>540154</v>
      </c>
      <c r="Z5" s="10">
        <f t="shared" si="3"/>
        <v>540293</v>
      </c>
      <c r="AA5" s="10">
        <f t="shared" si="3"/>
        <v>540623</v>
      </c>
      <c r="AB5" s="10">
        <f t="shared" si="3"/>
        <v>540963</v>
      </c>
      <c r="AC5" s="10">
        <f t="shared" si="3"/>
        <v>541051</v>
      </c>
      <c r="AD5" s="10">
        <f t="shared" si="3"/>
        <v>541158</v>
      </c>
      <c r="AE5" s="10">
        <f t="shared" si="3"/>
        <v>541471</v>
      </c>
      <c r="AF5" s="10">
        <f t="shared" si="3"/>
        <v>541689</v>
      </c>
      <c r="AG5" s="10">
        <f t="shared" si="3"/>
        <v>41675</v>
      </c>
      <c r="AI5" s="10">
        <f>MAX(C5:AG5)-B5</f>
        <v>8011</v>
      </c>
    </row>
    <row r="6" spans="1:40" s="19" customFormat="1" x14ac:dyDescent="0.25">
      <c r="B6" s="24">
        <v>492003</v>
      </c>
      <c r="C6" s="24">
        <v>492165</v>
      </c>
      <c r="D6" s="24">
        <v>492491</v>
      </c>
      <c r="E6" s="24">
        <v>492691</v>
      </c>
      <c r="F6" s="24">
        <v>493022</v>
      </c>
      <c r="G6" s="24">
        <v>493199</v>
      </c>
      <c r="H6" s="24">
        <v>493491</v>
      </c>
      <c r="I6" s="24">
        <v>493702</v>
      </c>
      <c r="J6" s="24">
        <v>493902</v>
      </c>
      <c r="K6" s="24">
        <v>494083</v>
      </c>
      <c r="L6" s="24">
        <v>494417</v>
      </c>
      <c r="M6" s="24">
        <v>494778</v>
      </c>
      <c r="N6" s="24">
        <v>495119</v>
      </c>
      <c r="O6" s="24">
        <v>495416</v>
      </c>
      <c r="P6" s="24">
        <v>495764</v>
      </c>
      <c r="Q6" s="24">
        <v>496061</v>
      </c>
      <c r="R6" s="24">
        <v>496366</v>
      </c>
      <c r="S6" s="24">
        <v>496701</v>
      </c>
      <c r="T6" s="24">
        <v>497035</v>
      </c>
      <c r="U6" s="24">
        <v>497375</v>
      </c>
      <c r="V6" s="24">
        <v>497719</v>
      </c>
      <c r="W6" s="24">
        <v>497993</v>
      </c>
      <c r="X6" s="24">
        <v>498218</v>
      </c>
      <c r="Y6" s="24">
        <v>498479</v>
      </c>
      <c r="Z6" s="24">
        <v>498618</v>
      </c>
      <c r="AA6" s="24">
        <v>498948</v>
      </c>
      <c r="AB6" s="30">
        <v>499288</v>
      </c>
      <c r="AC6" s="30">
        <v>499376</v>
      </c>
      <c r="AD6" s="24">
        <v>499483</v>
      </c>
      <c r="AE6" s="24">
        <v>499796</v>
      </c>
      <c r="AF6" s="24">
        <v>500014</v>
      </c>
      <c r="AG6" s="24"/>
      <c r="AI6" s="10"/>
      <c r="AJ6" s="20"/>
    </row>
    <row r="7" spans="1:40" x14ac:dyDescent="0.25">
      <c r="A7" s="11" t="s">
        <v>27</v>
      </c>
      <c r="B7" s="10">
        <v>457196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464007</v>
      </c>
      <c r="AI7" s="10">
        <f>MAX(C7:AG7)-B7</f>
        <v>6811</v>
      </c>
      <c r="AJ7" s="16"/>
    </row>
    <row r="8" spans="1:40" x14ac:dyDescent="0.25">
      <c r="A8" s="18" t="s">
        <v>37</v>
      </c>
      <c r="B8" s="10">
        <v>76482</v>
      </c>
      <c r="F8" s="10"/>
      <c r="G8" s="10"/>
      <c r="H8" s="10"/>
      <c r="I8" s="10"/>
      <c r="O8" s="10"/>
      <c r="T8" s="10"/>
      <c r="U8" s="10"/>
      <c r="Z8" s="10"/>
      <c r="AD8" s="10"/>
      <c r="AG8" s="10">
        <f>AI57</f>
        <v>77683</v>
      </c>
      <c r="AI8" s="10">
        <f>MAX(C8:AG8)-B8</f>
        <v>1201</v>
      </c>
    </row>
    <row r="9" spans="1:40" x14ac:dyDescent="0.25">
      <c r="AI9" s="10">
        <f>SUM(AI7:AI8)</f>
        <v>8012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26.8</v>
      </c>
      <c r="C54" s="12">
        <v>44.3</v>
      </c>
      <c r="D54" s="12">
        <v>95.6</v>
      </c>
      <c r="E54" s="12">
        <v>59.2</v>
      </c>
      <c r="F54" s="12">
        <v>94.8</v>
      </c>
      <c r="G54" s="12">
        <v>52.8</v>
      </c>
      <c r="H54" s="12">
        <v>84.7</v>
      </c>
      <c r="I54" s="12">
        <v>63.9</v>
      </c>
      <c r="J54" s="12">
        <v>55.5</v>
      </c>
      <c r="K54" s="12">
        <v>53.3</v>
      </c>
      <c r="L54" s="12">
        <v>97.2</v>
      </c>
      <c r="M54" s="12">
        <v>104.3</v>
      </c>
      <c r="N54" s="12">
        <v>97</v>
      </c>
      <c r="O54" s="12">
        <v>87.9</v>
      </c>
      <c r="P54" s="12">
        <v>100.1</v>
      </c>
      <c r="Q54" s="12">
        <v>84.2</v>
      </c>
      <c r="R54" s="12">
        <v>89.3</v>
      </c>
      <c r="S54" s="12">
        <v>96.4</v>
      </c>
      <c r="T54" s="12">
        <v>96.7</v>
      </c>
      <c r="U54" s="12">
        <v>97.2</v>
      </c>
      <c r="V54" s="12">
        <v>99</v>
      </c>
      <c r="W54" s="12">
        <v>76.8</v>
      </c>
      <c r="X54" s="12">
        <v>64.3</v>
      </c>
      <c r="Y54" s="12">
        <v>71.8</v>
      </c>
      <c r="Z54" s="12">
        <v>38.700000000000003</v>
      </c>
      <c r="AA54" s="12">
        <v>93.1</v>
      </c>
      <c r="AB54" s="12">
        <v>98.7</v>
      </c>
      <c r="AC54" s="12">
        <v>24.3</v>
      </c>
      <c r="AD54" s="12">
        <v>28.6</v>
      </c>
      <c r="AE54" s="12">
        <v>90.1</v>
      </c>
      <c r="AF54" s="12">
        <v>59.5</v>
      </c>
      <c r="AG54" s="12"/>
      <c r="AH54" s="12"/>
      <c r="AI54" s="10">
        <v>117571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27.8</v>
      </c>
      <c r="C55" s="12">
        <v>45.1</v>
      </c>
      <c r="D55" s="12">
        <v>94.7</v>
      </c>
      <c r="E55" s="12">
        <v>57.7</v>
      </c>
      <c r="F55" s="12">
        <v>95.6</v>
      </c>
      <c r="G55" s="12">
        <v>51.1</v>
      </c>
      <c r="H55" s="12">
        <v>84.7</v>
      </c>
      <c r="I55" s="12">
        <v>62.1</v>
      </c>
      <c r="J55" s="12">
        <v>55.6</v>
      </c>
      <c r="K55" s="12">
        <v>52.9</v>
      </c>
      <c r="L55" s="12">
        <v>94.9</v>
      </c>
      <c r="M55" s="12">
        <v>102.7</v>
      </c>
      <c r="N55" s="12">
        <v>98.5</v>
      </c>
      <c r="O55" s="12">
        <v>86</v>
      </c>
      <c r="P55" s="12">
        <v>99.4</v>
      </c>
      <c r="Q55" s="12">
        <v>84.7</v>
      </c>
      <c r="R55" s="12">
        <v>87.7</v>
      </c>
      <c r="S55" s="12">
        <v>95.8</v>
      </c>
      <c r="T55" s="12">
        <v>96.3</v>
      </c>
      <c r="U55" s="12">
        <v>97</v>
      </c>
      <c r="V55" s="12">
        <v>98.2</v>
      </c>
      <c r="W55" s="12">
        <v>78.2</v>
      </c>
      <c r="X55" s="12">
        <v>65.599999999999994</v>
      </c>
      <c r="Y55" s="12">
        <v>73</v>
      </c>
      <c r="Z55" s="12">
        <v>39.4</v>
      </c>
      <c r="AA55" s="12">
        <v>94.2</v>
      </c>
      <c r="AB55" s="12">
        <v>97.9</v>
      </c>
      <c r="AC55" s="12">
        <v>25.6</v>
      </c>
      <c r="AD55" s="12">
        <v>30</v>
      </c>
      <c r="AE55" s="12">
        <v>89.5</v>
      </c>
      <c r="AF55" s="12">
        <v>60.8</v>
      </c>
      <c r="AG55" s="12"/>
      <c r="AH55" s="12"/>
      <c r="AI55" s="10">
        <v>156845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27.9</v>
      </c>
      <c r="C56" s="12">
        <v>44.2</v>
      </c>
      <c r="D56" s="12">
        <v>87.9</v>
      </c>
      <c r="E56" s="12">
        <v>53.8</v>
      </c>
      <c r="F56" s="12">
        <v>91.7</v>
      </c>
      <c r="G56" s="12">
        <v>48.1</v>
      </c>
      <c r="H56" s="12">
        <v>79.099999999999994</v>
      </c>
      <c r="I56" s="12">
        <v>56.2</v>
      </c>
      <c r="J56" s="12">
        <v>54</v>
      </c>
      <c r="K56" s="12">
        <v>50.1</v>
      </c>
      <c r="L56" s="12">
        <v>89.5</v>
      </c>
      <c r="M56" s="12">
        <v>99.5</v>
      </c>
      <c r="N56" s="12">
        <v>94.7</v>
      </c>
      <c r="O56" s="12">
        <v>80.900000000000006</v>
      </c>
      <c r="P56" s="12">
        <v>96.6</v>
      </c>
      <c r="Q56" s="12">
        <v>82.2</v>
      </c>
      <c r="R56" s="12">
        <v>84.5</v>
      </c>
      <c r="S56" s="12">
        <v>92.4</v>
      </c>
      <c r="T56" s="12">
        <v>93</v>
      </c>
      <c r="U56" s="12">
        <v>93.8</v>
      </c>
      <c r="V56" s="12">
        <v>94.9</v>
      </c>
      <c r="W56" s="12">
        <v>77.900000000000006</v>
      </c>
      <c r="X56" s="12">
        <v>64.3</v>
      </c>
      <c r="Y56" s="12">
        <v>72</v>
      </c>
      <c r="Z56" s="12">
        <v>38.700000000000003</v>
      </c>
      <c r="AA56" s="12">
        <v>90.7</v>
      </c>
      <c r="AB56" s="12">
        <v>94.8</v>
      </c>
      <c r="AC56" s="12">
        <v>25.3</v>
      </c>
      <c r="AD56" s="12">
        <v>30.1</v>
      </c>
      <c r="AE56" s="12">
        <v>86</v>
      </c>
      <c r="AF56" s="12">
        <v>60.7</v>
      </c>
      <c r="AG56" s="12"/>
      <c r="AH56" s="12"/>
      <c r="AI56" s="10">
        <v>147916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18.899999999999999</v>
      </c>
      <c r="C57" s="12">
        <v>27.2</v>
      </c>
      <c r="D57" s="12">
        <v>47.4</v>
      </c>
      <c r="E57" s="12">
        <v>30</v>
      </c>
      <c r="F57" s="12">
        <v>49.3</v>
      </c>
      <c r="G57" s="12">
        <v>24.2</v>
      </c>
      <c r="H57" s="12">
        <v>43.7</v>
      </c>
      <c r="I57" s="12">
        <v>29</v>
      </c>
      <c r="J57" s="12">
        <v>33.200000000000003</v>
      </c>
      <c r="K57" s="12">
        <v>25.6</v>
      </c>
      <c r="L57" s="12">
        <v>51.1</v>
      </c>
      <c r="M57" s="12">
        <v>52.9</v>
      </c>
      <c r="N57" s="12">
        <v>51.4</v>
      </c>
      <c r="O57" s="12">
        <v>40.799999999999997</v>
      </c>
      <c r="P57" s="12">
        <v>52.8</v>
      </c>
      <c r="Q57" s="12">
        <v>44.7</v>
      </c>
      <c r="R57" s="12">
        <v>44.2</v>
      </c>
      <c r="S57" s="12">
        <v>48.7</v>
      </c>
      <c r="T57" s="12">
        <v>49.5</v>
      </c>
      <c r="U57" s="12">
        <v>50.8</v>
      </c>
      <c r="V57" s="12">
        <v>50.3</v>
      </c>
      <c r="W57" s="12">
        <v>40.799999999999997</v>
      </c>
      <c r="X57" s="12">
        <v>30.6</v>
      </c>
      <c r="Y57" s="12">
        <v>44.1</v>
      </c>
      <c r="Z57" s="12">
        <v>21.2</v>
      </c>
      <c r="AA57" s="12">
        <v>51.7</v>
      </c>
      <c r="AB57" s="12">
        <v>47.9</v>
      </c>
      <c r="AC57" s="12">
        <v>13.2</v>
      </c>
      <c r="AD57" s="12">
        <v>18.3</v>
      </c>
      <c r="AE57" s="12">
        <v>46.6</v>
      </c>
      <c r="AF57" s="12">
        <v>37.299999999999997</v>
      </c>
      <c r="AG57" s="12"/>
      <c r="AH57" s="12"/>
      <c r="AI57" s="10">
        <v>77683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B4:AG4">
    <cfRule type="colorScale" priority="2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G5" sqref="AG5"/>
    </sheetView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52.1</v>
      </c>
      <c r="C3" s="12">
        <v>53.8</v>
      </c>
      <c r="D3" s="12">
        <v>43.7</v>
      </c>
      <c r="E3" s="12">
        <v>51.1</v>
      </c>
      <c r="F3" s="12">
        <v>52.6</v>
      </c>
      <c r="G3" s="12">
        <v>52.7</v>
      </c>
      <c r="H3" s="12">
        <v>46.5</v>
      </c>
      <c r="I3" s="12">
        <v>52.8</v>
      </c>
      <c r="J3" s="12">
        <v>46.2</v>
      </c>
      <c r="K3" s="12">
        <v>43.8</v>
      </c>
      <c r="L3" s="12">
        <v>45.8</v>
      </c>
      <c r="M3" s="12">
        <v>43.4</v>
      </c>
      <c r="N3" s="12">
        <v>43.1</v>
      </c>
      <c r="O3" s="12">
        <v>41.3</v>
      </c>
      <c r="P3" s="12">
        <v>48.6</v>
      </c>
      <c r="Q3" s="12">
        <v>51.2</v>
      </c>
      <c r="R3" s="12">
        <v>41.7</v>
      </c>
      <c r="S3" s="12">
        <v>41.9</v>
      </c>
      <c r="T3" s="12">
        <v>41.1</v>
      </c>
      <c r="U3" s="12">
        <v>39.700000000000003</v>
      </c>
      <c r="V3" s="12">
        <v>45.9</v>
      </c>
      <c r="W3" s="12">
        <v>50.4</v>
      </c>
      <c r="X3" s="12">
        <v>40</v>
      </c>
      <c r="Y3" s="12">
        <v>50</v>
      </c>
      <c r="Z3" s="12">
        <v>40.9</v>
      </c>
      <c r="AA3" s="12">
        <v>48.7</v>
      </c>
      <c r="AB3" s="12">
        <v>53.2</v>
      </c>
      <c r="AC3" s="12">
        <v>53.4</v>
      </c>
      <c r="AD3" s="12">
        <v>47.7</v>
      </c>
      <c r="AE3" s="12">
        <v>33.9</v>
      </c>
      <c r="AF3" s="12">
        <v>50.5</v>
      </c>
      <c r="AG3" s="12">
        <v>50.1</v>
      </c>
      <c r="AH3" s="12"/>
      <c r="AI3" s="12"/>
    </row>
    <row r="4" spans="1:40" s="6" customFormat="1" x14ac:dyDescent="0.25">
      <c r="A4" s="13" t="s">
        <v>4</v>
      </c>
      <c r="B4" s="28">
        <f t="shared" ref="B4" si="0">SUM(B54:B57)</f>
        <v>218.3</v>
      </c>
      <c r="C4" s="28">
        <f t="shared" ref="C4" si="1">SUM(C54:C57)</f>
        <v>166.2</v>
      </c>
      <c r="D4" s="28">
        <f t="shared" ref="D4:E4" si="2">SUM(D54:D57)</f>
        <v>360.79999999999995</v>
      </c>
      <c r="E4" s="28">
        <f t="shared" si="2"/>
        <v>332</v>
      </c>
      <c r="F4" s="28">
        <f t="shared" ref="F4:AG4" si="3">SUM(F54:F57)</f>
        <v>212.90000000000003</v>
      </c>
      <c r="G4" s="28">
        <f t="shared" si="3"/>
        <v>307.20000000000005</v>
      </c>
      <c r="H4" s="28">
        <f t="shared" si="3"/>
        <v>338.90000000000003</v>
      </c>
      <c r="I4" s="28">
        <f t="shared" si="3"/>
        <v>304.29999999999995</v>
      </c>
      <c r="J4" s="28">
        <f t="shared" si="3"/>
        <v>366.30000000000007</v>
      </c>
      <c r="K4" s="28">
        <f t="shared" si="3"/>
        <v>349.7</v>
      </c>
      <c r="L4" s="28">
        <f t="shared" si="3"/>
        <v>346.8</v>
      </c>
      <c r="M4" s="28">
        <f t="shared" si="3"/>
        <v>353.40000000000003</v>
      </c>
      <c r="N4" s="28">
        <f t="shared" si="3"/>
        <v>345.50000000000006</v>
      </c>
      <c r="O4" s="28">
        <f t="shared" si="3"/>
        <v>336.6</v>
      </c>
      <c r="P4" s="28">
        <f t="shared" si="3"/>
        <v>323.2</v>
      </c>
      <c r="Q4" s="28">
        <f t="shared" si="3"/>
        <v>308.89999999999998</v>
      </c>
      <c r="R4" s="28">
        <f t="shared" si="3"/>
        <v>337.8</v>
      </c>
      <c r="S4" s="28">
        <f t="shared" si="3"/>
        <v>337.3</v>
      </c>
      <c r="T4" s="28">
        <f t="shared" si="3"/>
        <v>332.4</v>
      </c>
      <c r="U4" s="28">
        <f t="shared" si="3"/>
        <v>315.3</v>
      </c>
      <c r="V4" s="28">
        <f t="shared" si="3"/>
        <v>155.5</v>
      </c>
      <c r="W4" s="28">
        <f t="shared" si="3"/>
        <v>301.2</v>
      </c>
      <c r="X4" s="28">
        <f t="shared" si="3"/>
        <v>313.09999999999997</v>
      </c>
      <c r="Y4" s="28">
        <f t="shared" si="3"/>
        <v>250.5</v>
      </c>
      <c r="Z4" s="28">
        <f t="shared" si="3"/>
        <v>321</v>
      </c>
      <c r="AA4" s="28">
        <f t="shared" si="3"/>
        <v>279.7</v>
      </c>
      <c r="AB4" s="28">
        <f t="shared" si="3"/>
        <v>197.5</v>
      </c>
      <c r="AC4" s="28">
        <f t="shared" si="3"/>
        <v>242.5</v>
      </c>
      <c r="AD4" s="28">
        <f t="shared" si="3"/>
        <v>280.8</v>
      </c>
      <c r="AE4" s="28">
        <f t="shared" si="3"/>
        <v>114.9</v>
      </c>
      <c r="AF4" s="28">
        <f t="shared" si="3"/>
        <v>324.59999999999997</v>
      </c>
      <c r="AG4" s="28">
        <f t="shared" si="3"/>
        <v>299.8</v>
      </c>
      <c r="AI4" s="9">
        <f>SUM(C4:AG4)</f>
        <v>9156.5999999999985</v>
      </c>
      <c r="AJ4" s="14">
        <f>AVERAGE(C4:AG4)</f>
        <v>295.37419354838704</v>
      </c>
      <c r="AK4" s="15"/>
    </row>
    <row r="5" spans="1:40" x14ac:dyDescent="0.25">
      <c r="A5" s="11" t="s">
        <v>29</v>
      </c>
      <c r="B5" s="10">
        <f t="shared" ref="B5" si="4">$A53+B6</f>
        <v>541689</v>
      </c>
      <c r="C5" s="10">
        <f t="shared" ref="C5:AG5" si="5">$A53+C6</f>
        <v>541856</v>
      </c>
      <c r="D5" s="10">
        <f t="shared" ref="D5:E5" si="6">$A53+D6</f>
        <v>542218</v>
      </c>
      <c r="E5" s="10">
        <f t="shared" si="6"/>
        <v>542551</v>
      </c>
      <c r="F5" s="10">
        <f t="shared" ref="F5:AF5" si="7">$A53+F6</f>
        <v>542763</v>
      </c>
      <c r="G5" s="10">
        <f t="shared" si="7"/>
        <v>543071</v>
      </c>
      <c r="H5" s="10">
        <f t="shared" si="7"/>
        <v>543410</v>
      </c>
      <c r="I5" s="10">
        <f t="shared" si="7"/>
        <v>543715</v>
      </c>
      <c r="J5" s="10">
        <f t="shared" si="7"/>
        <v>544082</v>
      </c>
      <c r="K5" s="10">
        <f t="shared" si="7"/>
        <v>544432</v>
      </c>
      <c r="L5" s="10">
        <f t="shared" si="7"/>
        <v>544779</v>
      </c>
      <c r="M5" s="10">
        <f t="shared" si="7"/>
        <v>545133</v>
      </c>
      <c r="N5" s="10">
        <f t="shared" si="7"/>
        <v>545480</v>
      </c>
      <c r="O5" s="10">
        <f t="shared" si="7"/>
        <v>545816</v>
      </c>
      <c r="P5" s="10">
        <f t="shared" si="7"/>
        <v>546140</v>
      </c>
      <c r="Q5" s="10">
        <f t="shared" si="7"/>
        <v>546449</v>
      </c>
      <c r="R5" s="10">
        <f t="shared" si="7"/>
        <v>546789</v>
      </c>
      <c r="S5" s="10">
        <f t="shared" si="7"/>
        <v>547125</v>
      </c>
      <c r="T5" s="10">
        <f t="shared" si="7"/>
        <v>547458</v>
      </c>
      <c r="U5" s="10">
        <f t="shared" si="7"/>
        <v>547774</v>
      </c>
      <c r="V5" s="10">
        <f t="shared" si="7"/>
        <v>547931</v>
      </c>
      <c r="W5" s="10">
        <f t="shared" si="7"/>
        <v>548231</v>
      </c>
      <c r="X5" s="10">
        <f t="shared" si="7"/>
        <v>548544</v>
      </c>
      <c r="Y5" s="10">
        <f t="shared" si="7"/>
        <v>548794</v>
      </c>
      <c r="Z5" s="10">
        <f t="shared" si="7"/>
        <v>549117</v>
      </c>
      <c r="AA5" s="10">
        <f t="shared" si="7"/>
        <v>549396</v>
      </c>
      <c r="AB5" s="10">
        <f t="shared" si="7"/>
        <v>549593</v>
      </c>
      <c r="AC5" s="10">
        <f t="shared" si="7"/>
        <v>549836</v>
      </c>
      <c r="AD5" s="10">
        <f t="shared" si="7"/>
        <v>550118</v>
      </c>
      <c r="AE5" s="10">
        <f t="shared" si="7"/>
        <v>550232</v>
      </c>
      <c r="AF5" s="10">
        <f t="shared" si="7"/>
        <v>550548</v>
      </c>
      <c r="AG5" s="10">
        <f t="shared" si="5"/>
        <v>550847</v>
      </c>
      <c r="AI5" s="10">
        <f>MAX(C5:AG5)-B5</f>
        <v>9158</v>
      </c>
    </row>
    <row r="6" spans="1:40" s="19" customFormat="1" x14ac:dyDescent="0.25">
      <c r="B6" s="24">
        <v>500014</v>
      </c>
      <c r="C6" s="24">
        <v>500181</v>
      </c>
      <c r="D6" s="24">
        <v>500543</v>
      </c>
      <c r="E6" s="24">
        <v>500876</v>
      </c>
      <c r="F6" s="24">
        <v>501088</v>
      </c>
      <c r="G6" s="24">
        <v>501396</v>
      </c>
      <c r="H6" s="24">
        <v>501735</v>
      </c>
      <c r="I6" s="24">
        <v>502040</v>
      </c>
      <c r="J6" s="24">
        <v>502407</v>
      </c>
      <c r="K6" s="24">
        <v>502757</v>
      </c>
      <c r="L6" s="24">
        <v>503104</v>
      </c>
      <c r="M6" s="24">
        <v>503458</v>
      </c>
      <c r="N6" s="24">
        <v>503805</v>
      </c>
      <c r="O6" s="24">
        <v>504141</v>
      </c>
      <c r="P6" s="24">
        <v>504465</v>
      </c>
      <c r="Q6" s="24">
        <v>504774</v>
      </c>
      <c r="R6" s="24">
        <v>505114</v>
      </c>
      <c r="S6" s="24">
        <v>505450</v>
      </c>
      <c r="T6" s="24">
        <v>505783</v>
      </c>
      <c r="U6" s="24">
        <v>506099</v>
      </c>
      <c r="V6" s="24">
        <v>506256</v>
      </c>
      <c r="W6" s="24">
        <v>506556</v>
      </c>
      <c r="X6" s="24">
        <v>506869</v>
      </c>
      <c r="Y6" s="24">
        <v>507119</v>
      </c>
      <c r="Z6" s="24">
        <v>507442</v>
      </c>
      <c r="AA6" s="24">
        <v>507721</v>
      </c>
      <c r="AB6" s="30">
        <v>507918</v>
      </c>
      <c r="AC6" s="30">
        <v>508161</v>
      </c>
      <c r="AD6" s="24">
        <v>508443</v>
      </c>
      <c r="AE6" s="24">
        <v>508557</v>
      </c>
      <c r="AF6" s="24">
        <v>508873</v>
      </c>
      <c r="AG6" s="24">
        <v>509172</v>
      </c>
      <c r="AI6" s="10"/>
      <c r="AJ6" s="20"/>
    </row>
    <row r="7" spans="1:40" x14ac:dyDescent="0.25">
      <c r="A7" s="11" t="s">
        <v>27</v>
      </c>
      <c r="B7" s="10">
        <v>464007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D7" s="10"/>
      <c r="AE7" s="10"/>
      <c r="AF7" s="10"/>
      <c r="AG7" s="10">
        <f>SUM(AI54:AI56)+A53</f>
        <v>471790</v>
      </c>
      <c r="AI7" s="10">
        <f>MAX(C7:AG7)-B7</f>
        <v>7783</v>
      </c>
      <c r="AJ7" s="16"/>
    </row>
    <row r="8" spans="1:40" x14ac:dyDescent="0.25">
      <c r="A8" s="18" t="s">
        <v>37</v>
      </c>
      <c r="B8" s="10">
        <v>77683</v>
      </c>
      <c r="F8" s="10"/>
      <c r="G8" s="10"/>
      <c r="H8" s="10"/>
      <c r="I8" s="10"/>
      <c r="O8" s="10"/>
      <c r="T8" s="10"/>
      <c r="U8" s="10"/>
      <c r="Z8" s="10"/>
      <c r="AD8" s="10"/>
      <c r="AG8" s="10">
        <f>AI57</f>
        <v>79057</v>
      </c>
      <c r="AI8" s="10">
        <f>MAX(C8:AG8)-B8</f>
        <v>1374</v>
      </c>
    </row>
    <row r="9" spans="1:40" x14ac:dyDescent="0.25">
      <c r="AI9" s="10">
        <f>SUM(AI7:AI8)</f>
        <v>9157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59.5</v>
      </c>
      <c r="C54" s="12">
        <v>50</v>
      </c>
      <c r="D54" s="12">
        <v>103.8</v>
      </c>
      <c r="E54" s="12">
        <v>94</v>
      </c>
      <c r="F54" s="12">
        <v>59.8</v>
      </c>
      <c r="G54" s="12">
        <v>88.2</v>
      </c>
      <c r="H54" s="12">
        <v>95.7</v>
      </c>
      <c r="I54" s="12">
        <v>86.6</v>
      </c>
      <c r="J54" s="12">
        <v>105.7</v>
      </c>
      <c r="K54" s="12">
        <v>100.8</v>
      </c>
      <c r="L54" s="12">
        <v>100.2</v>
      </c>
      <c r="M54" s="12">
        <v>102</v>
      </c>
      <c r="N54" s="12">
        <v>99.2</v>
      </c>
      <c r="O54" s="12">
        <v>96.4</v>
      </c>
      <c r="P54" s="12">
        <v>93.5</v>
      </c>
      <c r="Q54" s="12">
        <v>88.8</v>
      </c>
      <c r="R54" s="12">
        <v>97</v>
      </c>
      <c r="S54" s="12">
        <v>96.8</v>
      </c>
      <c r="T54" s="12">
        <v>95.8</v>
      </c>
      <c r="U54" s="12">
        <v>89.3</v>
      </c>
      <c r="V54" s="12">
        <v>42.1</v>
      </c>
      <c r="W54" s="12">
        <v>88.7</v>
      </c>
      <c r="X54" s="12">
        <v>88.1</v>
      </c>
      <c r="Y54" s="12">
        <v>71.099999999999994</v>
      </c>
      <c r="Z54" s="12">
        <v>93.1</v>
      </c>
      <c r="AA54" s="12">
        <v>79.599999999999994</v>
      </c>
      <c r="AB54" s="12">
        <v>55.9</v>
      </c>
      <c r="AC54" s="12">
        <v>70.599999999999994</v>
      </c>
      <c r="AD54" s="12">
        <v>77.900000000000006</v>
      </c>
      <c r="AE54" s="12">
        <v>31.8</v>
      </c>
      <c r="AF54" s="12">
        <v>88.4</v>
      </c>
      <c r="AG54" s="12">
        <v>86.5</v>
      </c>
      <c r="AH54" s="12"/>
      <c r="AI54" s="10">
        <v>120189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60.8</v>
      </c>
      <c r="C55" s="12">
        <v>49.8</v>
      </c>
      <c r="D55" s="12">
        <v>102.9</v>
      </c>
      <c r="E55" s="12">
        <v>95.4</v>
      </c>
      <c r="F55" s="12">
        <v>61.1</v>
      </c>
      <c r="G55" s="12">
        <v>89.6</v>
      </c>
      <c r="H55" s="12">
        <v>97.3</v>
      </c>
      <c r="I55" s="12">
        <v>86.8</v>
      </c>
      <c r="J55" s="12">
        <v>104.9</v>
      </c>
      <c r="K55" s="12">
        <v>100.4</v>
      </c>
      <c r="L55" s="12">
        <v>99.3</v>
      </c>
      <c r="M55" s="12">
        <v>100.8</v>
      </c>
      <c r="N55" s="12">
        <v>98.4</v>
      </c>
      <c r="O55" s="12">
        <v>96.4</v>
      </c>
      <c r="P55" s="12">
        <v>92.8</v>
      </c>
      <c r="Q55" s="12">
        <v>88.6</v>
      </c>
      <c r="R55" s="12">
        <v>96.6</v>
      </c>
      <c r="S55" s="12">
        <v>96.2</v>
      </c>
      <c r="T55" s="12">
        <v>95.4</v>
      </c>
      <c r="U55" s="12">
        <v>90.8</v>
      </c>
      <c r="V55" s="12">
        <v>43.8</v>
      </c>
      <c r="W55" s="12">
        <v>88.3</v>
      </c>
      <c r="X55" s="12">
        <v>89.8</v>
      </c>
      <c r="Y55" s="12">
        <v>72.400000000000006</v>
      </c>
      <c r="Z55" s="12">
        <v>92.9</v>
      </c>
      <c r="AA55" s="12">
        <v>80</v>
      </c>
      <c r="AB55" s="12">
        <v>56.9</v>
      </c>
      <c r="AC55" s="12">
        <v>69.900000000000006</v>
      </c>
      <c r="AD55" s="12">
        <v>79.7</v>
      </c>
      <c r="AE55" s="12">
        <v>33.200000000000003</v>
      </c>
      <c r="AF55" s="12">
        <v>90.4</v>
      </c>
      <c r="AG55" s="12">
        <v>86.3</v>
      </c>
      <c r="AH55" s="12"/>
      <c r="AI55" s="10">
        <v>159476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60.7</v>
      </c>
      <c r="C56" s="12">
        <v>45.3</v>
      </c>
      <c r="D56" s="12">
        <v>99.7</v>
      </c>
      <c r="E56" s="12">
        <v>92</v>
      </c>
      <c r="F56" s="12">
        <v>58.7</v>
      </c>
      <c r="G56" s="12">
        <v>85.3</v>
      </c>
      <c r="H56" s="12">
        <v>93.1</v>
      </c>
      <c r="I56" s="12">
        <v>81.900000000000006</v>
      </c>
      <c r="J56" s="12">
        <v>102.1</v>
      </c>
      <c r="K56" s="12">
        <v>96.5</v>
      </c>
      <c r="L56" s="12">
        <v>96.5</v>
      </c>
      <c r="M56" s="12">
        <v>98.4</v>
      </c>
      <c r="N56" s="12">
        <v>96.1</v>
      </c>
      <c r="O56" s="12">
        <v>92.7</v>
      </c>
      <c r="P56" s="12">
        <v>89.1</v>
      </c>
      <c r="Q56" s="12">
        <v>84.9</v>
      </c>
      <c r="R56" s="12">
        <v>93.5</v>
      </c>
      <c r="S56" s="12">
        <v>93.3</v>
      </c>
      <c r="T56" s="12">
        <v>92.2</v>
      </c>
      <c r="U56" s="12">
        <v>87.2</v>
      </c>
      <c r="V56" s="12">
        <v>44</v>
      </c>
      <c r="W56" s="12">
        <v>83.2</v>
      </c>
      <c r="X56" s="12">
        <v>86.8</v>
      </c>
      <c r="Y56" s="12">
        <v>71.400000000000006</v>
      </c>
      <c r="Z56" s="12">
        <v>88.3</v>
      </c>
      <c r="AA56" s="12">
        <v>77</v>
      </c>
      <c r="AB56" s="12">
        <v>55</v>
      </c>
      <c r="AC56" s="12">
        <v>66.3</v>
      </c>
      <c r="AD56" s="12">
        <v>78.7</v>
      </c>
      <c r="AE56" s="12">
        <v>32.5</v>
      </c>
      <c r="AF56" s="12">
        <v>97.1</v>
      </c>
      <c r="AG56" s="12">
        <v>81.8</v>
      </c>
      <c r="AH56" s="12"/>
      <c r="AI56" s="10">
        <v>150450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37.299999999999997</v>
      </c>
      <c r="C57" s="12">
        <v>21.1</v>
      </c>
      <c r="D57" s="12">
        <v>54.4</v>
      </c>
      <c r="E57" s="12">
        <v>50.6</v>
      </c>
      <c r="F57" s="12">
        <v>33.299999999999997</v>
      </c>
      <c r="G57" s="12">
        <v>44.1</v>
      </c>
      <c r="H57" s="12">
        <v>52.8</v>
      </c>
      <c r="I57" s="12">
        <v>49</v>
      </c>
      <c r="J57" s="12">
        <v>53.6</v>
      </c>
      <c r="K57" s="12">
        <v>52</v>
      </c>
      <c r="L57" s="12">
        <v>50.8</v>
      </c>
      <c r="M57" s="12">
        <v>52.2</v>
      </c>
      <c r="N57" s="12">
        <v>51.8</v>
      </c>
      <c r="O57" s="12">
        <v>51.1</v>
      </c>
      <c r="P57" s="12">
        <v>47.8</v>
      </c>
      <c r="Q57" s="12">
        <v>46.6</v>
      </c>
      <c r="R57" s="12">
        <v>50.7</v>
      </c>
      <c r="S57" s="12">
        <v>51</v>
      </c>
      <c r="T57" s="12">
        <v>49</v>
      </c>
      <c r="U57" s="12">
        <v>48</v>
      </c>
      <c r="V57" s="12">
        <v>25.6</v>
      </c>
      <c r="W57" s="12">
        <v>41</v>
      </c>
      <c r="X57" s="12">
        <v>48.4</v>
      </c>
      <c r="Y57" s="12">
        <v>35.6</v>
      </c>
      <c r="Z57" s="12">
        <v>46.7</v>
      </c>
      <c r="AA57" s="12">
        <v>43.1</v>
      </c>
      <c r="AB57" s="12">
        <v>29.7</v>
      </c>
      <c r="AC57" s="12">
        <v>35.700000000000003</v>
      </c>
      <c r="AD57" s="12">
        <v>44.5</v>
      </c>
      <c r="AE57" s="12">
        <v>17.399999999999999</v>
      </c>
      <c r="AF57" s="12">
        <v>48.7</v>
      </c>
      <c r="AG57" s="12">
        <v>45.2</v>
      </c>
      <c r="AH57" s="12"/>
      <c r="AI57" s="10">
        <v>79057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AG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2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8"/>
  <sheetViews>
    <sheetView zoomScaleNormal="100" workbookViewId="0">
      <selection activeCell="AI11" sqref="AI11"/>
    </sheetView>
  </sheetViews>
  <sheetFormatPr baseColWidth="10" defaultRowHeight="13.2" x14ac:dyDescent="0.25"/>
  <cols>
    <col min="1" max="1" width="21" style="11" customWidth="1"/>
    <col min="2" max="2" width="7" style="11" customWidth="1"/>
    <col min="3" max="33" width="7" customWidth="1"/>
    <col min="34" max="34" width="3.109375" customWidth="1"/>
    <col min="35" max="35" width="9.44140625" customWidth="1"/>
    <col min="36" max="36" width="16.33203125" customWidth="1"/>
    <col min="37" max="37" width="12.44140625" customWidth="1"/>
    <col min="38" max="38" width="5.6640625" customWidth="1"/>
    <col min="39" max="39" width="17.109375" customWidth="1"/>
    <col min="40" max="40" width="8.5546875" customWidth="1"/>
  </cols>
  <sheetData>
    <row r="1" spans="1:40" s="2" customFormat="1" x14ac:dyDescent="0.25">
      <c r="A1" s="11"/>
      <c r="B1" s="11"/>
      <c r="C1" s="2">
        <v>1</v>
      </c>
      <c r="D1" s="2">
        <v>2</v>
      </c>
      <c r="E1" s="2">
        <v>3</v>
      </c>
      <c r="F1" s="2">
        <v>4</v>
      </c>
      <c r="G1" s="2">
        <v>5</v>
      </c>
      <c r="H1" s="2">
        <v>6</v>
      </c>
      <c r="I1" s="2">
        <v>7</v>
      </c>
      <c r="J1" s="2">
        <v>8</v>
      </c>
      <c r="K1" s="2">
        <v>9</v>
      </c>
      <c r="L1" s="2">
        <v>10</v>
      </c>
      <c r="M1" s="2">
        <v>11</v>
      </c>
      <c r="N1" s="2">
        <v>12</v>
      </c>
      <c r="O1" s="2">
        <v>13</v>
      </c>
      <c r="P1" s="2">
        <v>14</v>
      </c>
      <c r="Q1" s="2">
        <v>15</v>
      </c>
      <c r="R1" s="2">
        <v>16</v>
      </c>
      <c r="S1" s="2">
        <v>17</v>
      </c>
      <c r="T1" s="2">
        <v>18</v>
      </c>
      <c r="U1" s="2">
        <v>19</v>
      </c>
      <c r="V1" s="2">
        <v>20</v>
      </c>
      <c r="W1" s="2">
        <v>21</v>
      </c>
      <c r="X1" s="2">
        <v>22</v>
      </c>
      <c r="Y1" s="2">
        <v>23</v>
      </c>
      <c r="Z1" s="2">
        <v>24</v>
      </c>
      <c r="AA1" s="2">
        <v>25</v>
      </c>
      <c r="AB1" s="2">
        <v>26</v>
      </c>
      <c r="AC1" s="2">
        <v>27</v>
      </c>
      <c r="AD1" s="2">
        <v>28</v>
      </c>
      <c r="AE1" s="2">
        <v>29</v>
      </c>
      <c r="AF1" s="2">
        <v>30</v>
      </c>
      <c r="AG1" s="2">
        <v>31</v>
      </c>
      <c r="AI1" s="2" t="s">
        <v>6</v>
      </c>
      <c r="AJ1" s="2" t="s">
        <v>7</v>
      </c>
    </row>
    <row r="2" spans="1:40" x14ac:dyDescent="0.25">
      <c r="AN2" s="4"/>
    </row>
    <row r="3" spans="1:40" x14ac:dyDescent="0.25">
      <c r="A3" s="11" t="s">
        <v>34</v>
      </c>
      <c r="B3" s="12">
        <v>50.1</v>
      </c>
      <c r="C3" s="12">
        <v>46.6</v>
      </c>
      <c r="D3" s="12">
        <v>43.9</v>
      </c>
      <c r="E3" s="12">
        <v>39.9</v>
      </c>
      <c r="F3" s="12">
        <v>42.3</v>
      </c>
      <c r="G3" s="12">
        <v>49.7</v>
      </c>
      <c r="H3" s="12">
        <v>51.3</v>
      </c>
      <c r="I3" s="12">
        <v>14.2</v>
      </c>
      <c r="J3" s="12">
        <v>48.5</v>
      </c>
      <c r="K3" s="12">
        <v>41.2</v>
      </c>
      <c r="L3" s="12">
        <v>40.5</v>
      </c>
      <c r="M3" s="12">
        <v>40.1</v>
      </c>
      <c r="N3" s="12">
        <v>40.799999999999997</v>
      </c>
      <c r="O3" s="12">
        <v>41</v>
      </c>
      <c r="P3" s="12">
        <v>37.9</v>
      </c>
      <c r="Q3" s="12">
        <v>53.1</v>
      </c>
      <c r="R3" s="12">
        <v>40.799999999999997</v>
      </c>
      <c r="S3" s="12">
        <v>43.5</v>
      </c>
      <c r="T3" s="12">
        <v>31.7</v>
      </c>
      <c r="U3" s="12">
        <v>15.8</v>
      </c>
      <c r="V3" s="12">
        <v>53.3</v>
      </c>
      <c r="W3" s="12">
        <v>48.2</v>
      </c>
      <c r="X3" s="12">
        <v>40.6</v>
      </c>
      <c r="Y3" s="12">
        <v>39.9</v>
      </c>
      <c r="Z3" s="12">
        <v>42.4</v>
      </c>
      <c r="AA3" s="12">
        <v>38.6</v>
      </c>
      <c r="AB3" s="12">
        <v>45.3</v>
      </c>
      <c r="AC3" s="12">
        <v>46.8</v>
      </c>
      <c r="AD3" s="12">
        <v>42.6</v>
      </c>
      <c r="AE3" s="12">
        <v>40.200000000000003</v>
      </c>
      <c r="AF3" s="12">
        <v>47.3</v>
      </c>
      <c r="AG3" s="12">
        <v>48.5</v>
      </c>
      <c r="AH3" s="12"/>
      <c r="AI3" s="12"/>
    </row>
    <row r="4" spans="1:40" s="6" customFormat="1" x14ac:dyDescent="0.25">
      <c r="A4" s="13" t="s">
        <v>4</v>
      </c>
      <c r="B4" s="28">
        <v>299.8</v>
      </c>
      <c r="C4" s="28">
        <f t="shared" ref="C4:AG4" si="0">SUM(C54:C57)</f>
        <v>292.8</v>
      </c>
      <c r="D4" s="28">
        <f t="shared" si="0"/>
        <v>313</v>
      </c>
      <c r="E4" s="28">
        <f t="shared" si="0"/>
        <v>310.2</v>
      </c>
      <c r="F4" s="28">
        <f t="shared" si="0"/>
        <v>279.90000000000003</v>
      </c>
      <c r="G4" s="28">
        <f t="shared" si="0"/>
        <v>226.5</v>
      </c>
      <c r="H4" s="28">
        <f t="shared" si="0"/>
        <v>244.90000000000003</v>
      </c>
      <c r="I4" s="28">
        <f t="shared" si="0"/>
        <v>102.9</v>
      </c>
      <c r="J4" s="28">
        <f t="shared" si="0"/>
        <v>295.8</v>
      </c>
      <c r="K4" s="28">
        <f t="shared" si="0"/>
        <v>298.8</v>
      </c>
      <c r="L4" s="28">
        <f t="shared" si="0"/>
        <v>309.30000000000007</v>
      </c>
      <c r="M4" s="28">
        <f t="shared" si="0"/>
        <v>301.89999999999998</v>
      </c>
      <c r="N4" s="28">
        <f t="shared" si="0"/>
        <v>309.8</v>
      </c>
      <c r="O4" s="28">
        <f t="shared" si="0"/>
        <v>310.2</v>
      </c>
      <c r="P4" s="28">
        <f t="shared" si="0"/>
        <v>152.6</v>
      </c>
      <c r="Q4" s="28">
        <f t="shared" si="0"/>
        <v>169.1</v>
      </c>
      <c r="R4" s="28">
        <f t="shared" si="0"/>
        <v>288.8</v>
      </c>
      <c r="S4" s="28">
        <f t="shared" si="0"/>
        <v>195.70000000000002</v>
      </c>
      <c r="T4" s="28">
        <f t="shared" si="0"/>
        <v>116.3</v>
      </c>
      <c r="U4" s="28">
        <f t="shared" si="0"/>
        <v>49.199999999999996</v>
      </c>
      <c r="V4" s="28">
        <f t="shared" si="0"/>
        <v>233.39999999999998</v>
      </c>
      <c r="W4" s="28">
        <f t="shared" si="0"/>
        <v>292.2</v>
      </c>
      <c r="X4" s="28">
        <f t="shared" si="0"/>
        <v>298</v>
      </c>
      <c r="Y4" s="28">
        <f t="shared" ref="Y4" si="1">SUM(Y54:Y57)</f>
        <v>294.3</v>
      </c>
      <c r="Z4" s="28">
        <f t="shared" si="0"/>
        <v>275.8</v>
      </c>
      <c r="AA4" s="28">
        <f t="shared" si="0"/>
        <v>280.8</v>
      </c>
      <c r="AB4" s="28">
        <f t="shared" si="0"/>
        <v>148.69999999999999</v>
      </c>
      <c r="AC4" s="28">
        <f t="shared" ref="AC4:AD4" si="2">SUM(AC54:AC57)</f>
        <v>273.59999999999997</v>
      </c>
      <c r="AD4" s="28">
        <f t="shared" si="2"/>
        <v>279.10000000000002</v>
      </c>
      <c r="AE4" s="28">
        <f t="shared" si="0"/>
        <v>270.7</v>
      </c>
      <c r="AF4" s="28">
        <f t="shared" si="0"/>
        <v>192</v>
      </c>
      <c r="AG4" s="28">
        <f t="shared" si="0"/>
        <v>264</v>
      </c>
      <c r="AI4" s="9">
        <f>SUM(C4:AG4)</f>
        <v>7670.3000000000011</v>
      </c>
      <c r="AJ4" s="14">
        <f>AVERAGE(C4:AG4)</f>
        <v>247.42903225806455</v>
      </c>
      <c r="AK4" s="15"/>
    </row>
    <row r="5" spans="1:40" x14ac:dyDescent="0.25">
      <c r="A5" s="11" t="s">
        <v>29</v>
      </c>
      <c r="B5" s="10">
        <v>550847</v>
      </c>
      <c r="C5" s="10">
        <f t="shared" ref="C5:X5" si="3">$A53+C6</f>
        <v>551141</v>
      </c>
      <c r="D5" s="10">
        <f t="shared" si="3"/>
        <v>551454</v>
      </c>
      <c r="E5" s="10">
        <f t="shared" si="3"/>
        <v>551764</v>
      </c>
      <c r="F5" s="10">
        <f t="shared" si="3"/>
        <v>552043</v>
      </c>
      <c r="G5" s="10">
        <f t="shared" si="3"/>
        <v>552272</v>
      </c>
      <c r="H5" s="10">
        <f t="shared" si="3"/>
        <v>552515</v>
      </c>
      <c r="I5" s="10">
        <f t="shared" si="3"/>
        <v>552619</v>
      </c>
      <c r="J5" s="10">
        <f t="shared" si="3"/>
        <v>552916</v>
      </c>
      <c r="K5" s="10">
        <f t="shared" si="3"/>
        <v>553215</v>
      </c>
      <c r="L5" s="10">
        <f t="shared" si="3"/>
        <v>553524</v>
      </c>
      <c r="M5" s="10">
        <f t="shared" si="3"/>
        <v>553825</v>
      </c>
      <c r="N5" s="10">
        <f t="shared" si="3"/>
        <v>554136</v>
      </c>
      <c r="O5" s="10">
        <f t="shared" si="3"/>
        <v>554446</v>
      </c>
      <c r="P5" s="10">
        <f t="shared" si="3"/>
        <v>554599</v>
      </c>
      <c r="Q5" s="10">
        <f t="shared" si="3"/>
        <v>554767</v>
      </c>
      <c r="R5" s="10">
        <f t="shared" si="3"/>
        <v>555057</v>
      </c>
      <c r="S5" s="10">
        <f t="shared" si="3"/>
        <v>555253</v>
      </c>
      <c r="T5" s="10">
        <f t="shared" si="3"/>
        <v>555369</v>
      </c>
      <c r="U5" s="10">
        <f t="shared" si="3"/>
        <v>555419</v>
      </c>
      <c r="V5" s="10">
        <f t="shared" si="3"/>
        <v>555653</v>
      </c>
      <c r="W5" s="10">
        <f t="shared" si="3"/>
        <v>555945</v>
      </c>
      <c r="X5" s="10">
        <f t="shared" si="3"/>
        <v>556243</v>
      </c>
      <c r="Y5" s="10">
        <f t="shared" ref="Y5:AB5" si="4">$A53+Y6</f>
        <v>556538</v>
      </c>
      <c r="Z5" s="10">
        <f t="shared" si="4"/>
        <v>556812</v>
      </c>
      <c r="AA5" s="10">
        <f t="shared" si="4"/>
        <v>557093</v>
      </c>
      <c r="AB5" s="10">
        <f t="shared" si="4"/>
        <v>557242</v>
      </c>
      <c r="AC5" s="10">
        <f t="shared" ref="AC5:AG5" si="5">$A53+AC6</f>
        <v>557517</v>
      </c>
      <c r="AD5" s="10">
        <f t="shared" si="5"/>
        <v>557795</v>
      </c>
      <c r="AE5" s="10">
        <f t="shared" si="5"/>
        <v>558067</v>
      </c>
      <c r="AF5" s="10">
        <f t="shared" si="5"/>
        <v>558259</v>
      </c>
      <c r="AG5" s="10">
        <f t="shared" si="5"/>
        <v>558522</v>
      </c>
      <c r="AI5" s="10">
        <f>MAX(C5:AG5)-B5</f>
        <v>7675</v>
      </c>
    </row>
    <row r="6" spans="1:40" s="19" customFormat="1" x14ac:dyDescent="0.25">
      <c r="B6" s="24">
        <v>509172</v>
      </c>
      <c r="C6" s="24">
        <v>509466</v>
      </c>
      <c r="D6" s="24">
        <v>509779</v>
      </c>
      <c r="E6" s="24">
        <v>510089</v>
      </c>
      <c r="F6" s="24">
        <v>510368</v>
      </c>
      <c r="G6" s="24">
        <v>510597</v>
      </c>
      <c r="H6" s="24">
        <v>510840</v>
      </c>
      <c r="I6" s="24">
        <v>510944</v>
      </c>
      <c r="J6" s="24">
        <v>511241</v>
      </c>
      <c r="K6" s="24">
        <v>511540</v>
      </c>
      <c r="L6" s="24">
        <v>511849</v>
      </c>
      <c r="M6" s="24">
        <v>512150</v>
      </c>
      <c r="N6" s="24">
        <v>512461</v>
      </c>
      <c r="O6" s="24">
        <v>512771</v>
      </c>
      <c r="P6" s="24">
        <v>512924</v>
      </c>
      <c r="Q6" s="24">
        <v>513092</v>
      </c>
      <c r="R6" s="24">
        <v>513382</v>
      </c>
      <c r="S6" s="24">
        <v>513578</v>
      </c>
      <c r="T6" s="24">
        <v>513694</v>
      </c>
      <c r="U6" s="24">
        <v>513744</v>
      </c>
      <c r="V6" s="24">
        <v>513978</v>
      </c>
      <c r="W6" s="24">
        <v>514270</v>
      </c>
      <c r="X6" s="24">
        <v>514568</v>
      </c>
      <c r="Y6" s="24">
        <v>514863</v>
      </c>
      <c r="Z6" s="24">
        <v>515137</v>
      </c>
      <c r="AA6" s="24">
        <v>515418</v>
      </c>
      <c r="AB6" s="30">
        <v>515567</v>
      </c>
      <c r="AC6" s="30">
        <v>515842</v>
      </c>
      <c r="AD6" s="30">
        <v>516120</v>
      </c>
      <c r="AE6" s="24">
        <v>516392</v>
      </c>
      <c r="AF6" s="24">
        <v>516584</v>
      </c>
      <c r="AG6" s="24">
        <v>516847</v>
      </c>
      <c r="AI6" s="10"/>
      <c r="AJ6" s="20"/>
    </row>
    <row r="7" spans="1:40" x14ac:dyDescent="0.25">
      <c r="C7" s="10">
        <f>SUM($C4:C4) - (C6-$B6)</f>
        <v>-1.1999999999999886</v>
      </c>
      <c r="D7" s="10">
        <f>SUM($C4:D4) - (D6-$B6)</f>
        <v>-1.2000000000000455</v>
      </c>
      <c r="E7" s="10">
        <f>SUM($C4:E4) - (E6-$B6)</f>
        <v>-1</v>
      </c>
      <c r="F7" s="10">
        <f>SUM($C4:F4) - (F6-$B6)</f>
        <v>-9.9999999999909051E-2</v>
      </c>
      <c r="G7" s="10">
        <f>SUM($C4:G4) - (G6-$B6)</f>
        <v>-2.5999999999999091</v>
      </c>
      <c r="H7" s="10">
        <f>SUM($C4:H4) - (H6-$B6)</f>
        <v>-0.6999999999998181</v>
      </c>
      <c r="I7" s="10">
        <f>SUM($C4:I4) - (I6-$B6)</f>
        <v>-1.7999999999997272</v>
      </c>
      <c r="J7" s="10">
        <f>SUM($C4:J4) - (J6-$B6)</f>
        <v>-2.9999999999995453</v>
      </c>
      <c r="K7" s="10">
        <f>SUM($C4:K4) - (K6-$B6)</f>
        <v>-3.1999999999993634</v>
      </c>
      <c r="L7" s="10">
        <f>SUM($C4:L4) - (L6-$B6)</f>
        <v>-2.8999999999991815</v>
      </c>
      <c r="M7" s="10">
        <f>SUM($C4:M4) - (M6-$B6)</f>
        <v>-1.9999999999990905</v>
      </c>
      <c r="N7" s="10">
        <f>SUM($C4:N4) - (N6-$B6)</f>
        <v>-3.1999999999989086</v>
      </c>
      <c r="O7" s="10">
        <f>SUM($C4:O4) - (O6-$B6)</f>
        <v>-2.9999999999990905</v>
      </c>
      <c r="P7" s="10">
        <f>SUM($C4:P4) - (P6-$B6)</f>
        <v>-3.3999999999991815</v>
      </c>
      <c r="Q7" s="10">
        <f>SUM($C4:Q4) - (Q6-$B6)</f>
        <v>-2.2999999999992724</v>
      </c>
      <c r="R7" s="10">
        <f>SUM($C4:R4) - (R6-$B6)</f>
        <v>-3.4999999999990905</v>
      </c>
      <c r="S7" s="10">
        <f>SUM($C4:S4) - (S6-$B6)</f>
        <v>-3.7999999999992724</v>
      </c>
      <c r="T7" s="10">
        <f>SUM($C4:T4) - (T6-$B6)</f>
        <v>-3.4999999999990905</v>
      </c>
      <c r="U7" s="10">
        <f>SUM($C4:U4) - (U6-$B6)</f>
        <v>-4.2999999999992724</v>
      </c>
      <c r="V7" s="10">
        <f>SUM($C4:V4) - (V6-$B6)</f>
        <v>-4.8999999999996362</v>
      </c>
      <c r="W7" s="10">
        <f>SUM($C4:W4) - (W6-$B6)</f>
        <v>-4.6999999999998181</v>
      </c>
      <c r="X7" s="10">
        <f>SUM($C4:X4) - (X6-$B6)</f>
        <v>-4.6999999999998181</v>
      </c>
      <c r="Y7" s="10">
        <f>SUM($C4:Y4) - (Y6-$B6)</f>
        <v>-5.3999999999996362</v>
      </c>
      <c r="Z7" s="10">
        <f>SUM($C4:Z4) - (Z6-$B6)</f>
        <v>-3.5999999999994543</v>
      </c>
      <c r="AA7" s="10">
        <f>SUM($C4:AA4) - (AA6-$B6)</f>
        <v>-3.7999999999992724</v>
      </c>
      <c r="AB7" s="10">
        <f>SUM($C4:AB4) - (AB6-$B6)</f>
        <v>-4.0999999999994543</v>
      </c>
      <c r="AC7" s="10">
        <f>SUM($C4:AC4) - (AC6-$B6)</f>
        <v>-5.4999999999990905</v>
      </c>
      <c r="AD7" s="10">
        <f>SUM($C4:AD4) - (AD6-$B6)</f>
        <v>-4.3999999999987267</v>
      </c>
      <c r="AE7" s="10">
        <f>SUM($C4:AE4) - (AE6-$B6)</f>
        <v>-5.6999999999989086</v>
      </c>
      <c r="AF7" s="10">
        <f>SUM($C4:AF4) - (AF6-$B6)</f>
        <v>-5.6999999999989086</v>
      </c>
      <c r="AG7" s="10">
        <f>SUM($C4:AG4) - (AG6-$B6)</f>
        <v>-4.6999999999989086</v>
      </c>
      <c r="AI7" s="10"/>
      <c r="AJ7" s="16"/>
    </row>
    <row r="8" spans="1:40" x14ac:dyDescent="0.25">
      <c r="A8" s="11" t="s">
        <v>27</v>
      </c>
      <c r="B8" s="10">
        <v>471790</v>
      </c>
      <c r="F8" s="10"/>
      <c r="G8" s="10"/>
      <c r="H8" s="10"/>
      <c r="I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D8" s="10"/>
      <c r="AG8" s="10">
        <f>SUM(AI54:AI56)+A53</f>
        <v>478304</v>
      </c>
      <c r="AI8" s="10">
        <f>MAX(C8:AG8)-B8</f>
        <v>6514</v>
      </c>
    </row>
    <row r="9" spans="1:40" x14ac:dyDescent="0.25">
      <c r="A9" s="18" t="s">
        <v>37</v>
      </c>
      <c r="B9" s="10">
        <v>79057</v>
      </c>
      <c r="AG9" s="10">
        <f>AI57</f>
        <v>80218</v>
      </c>
      <c r="AI9" s="10">
        <f>MAX(C9:AG9)-B9</f>
        <v>1161</v>
      </c>
    </row>
    <row r="10" spans="1:40" x14ac:dyDescent="0.25">
      <c r="AI10" s="10">
        <f>SUM(AI8:AI9)</f>
        <v>7675</v>
      </c>
    </row>
    <row r="11" spans="1:40" x14ac:dyDescent="0.25">
      <c r="AI11" s="10"/>
    </row>
    <row r="53" spans="1:41" x14ac:dyDescent="0.25">
      <c r="A53">
        <v>41675</v>
      </c>
      <c r="AI53" t="s">
        <v>38</v>
      </c>
    </row>
    <row r="54" spans="1:41" x14ac:dyDescent="0.25">
      <c r="A54" s="11" t="s">
        <v>22</v>
      </c>
      <c r="B54" s="12">
        <v>86.5</v>
      </c>
      <c r="C54" s="12">
        <v>81.5</v>
      </c>
      <c r="D54" s="12">
        <v>90.2</v>
      </c>
      <c r="E54" s="12">
        <v>89</v>
      </c>
      <c r="F54" s="12">
        <v>78.400000000000006</v>
      </c>
      <c r="G54" s="12">
        <v>63.8</v>
      </c>
      <c r="H54" s="12">
        <v>69.2</v>
      </c>
      <c r="I54" s="12">
        <v>28.6</v>
      </c>
      <c r="J54" s="12">
        <v>85.8</v>
      </c>
      <c r="K54" s="12">
        <v>90.9</v>
      </c>
      <c r="L54" s="12">
        <v>89.1</v>
      </c>
      <c r="M54" s="12">
        <v>86.7</v>
      </c>
      <c r="N54" s="12">
        <v>89.4</v>
      </c>
      <c r="O54" s="12">
        <v>89.4</v>
      </c>
      <c r="P54" s="12">
        <v>41.6</v>
      </c>
      <c r="Q54" s="12">
        <v>46.7</v>
      </c>
      <c r="R54" s="12">
        <v>82.8</v>
      </c>
      <c r="S54" s="12">
        <v>53.7</v>
      </c>
      <c r="T54" s="12">
        <v>31</v>
      </c>
      <c r="U54" s="12">
        <v>13</v>
      </c>
      <c r="V54" s="12">
        <v>68.900000000000006</v>
      </c>
      <c r="W54" s="12">
        <v>82.7</v>
      </c>
      <c r="X54" s="12">
        <v>85.8</v>
      </c>
      <c r="Y54" s="12">
        <v>84.6</v>
      </c>
      <c r="Z54" s="12">
        <v>78.2</v>
      </c>
      <c r="AA54" s="12">
        <v>80.2</v>
      </c>
      <c r="AB54" s="12">
        <v>40.200000000000003</v>
      </c>
      <c r="AC54" s="12">
        <v>79.599999999999994</v>
      </c>
      <c r="AD54" s="12">
        <v>81.5</v>
      </c>
      <c r="AE54" s="12">
        <v>77.599999999999994</v>
      </c>
      <c r="AF54" s="12">
        <v>53</v>
      </c>
      <c r="AG54" s="12">
        <v>77.400000000000006</v>
      </c>
      <c r="AH54" s="12"/>
      <c r="AI54" s="10">
        <v>122379</v>
      </c>
      <c r="AJ54" s="12"/>
      <c r="AK54" s="12"/>
      <c r="AL54" s="12"/>
      <c r="AM54" s="12"/>
      <c r="AN54" s="12"/>
      <c r="AO54" s="12"/>
    </row>
    <row r="55" spans="1:41" x14ac:dyDescent="0.25">
      <c r="A55" s="11" t="s">
        <v>23</v>
      </c>
      <c r="B55" s="12">
        <v>86.3</v>
      </c>
      <c r="C55" s="12">
        <v>83.4</v>
      </c>
      <c r="D55" s="12">
        <v>90</v>
      </c>
      <c r="E55" s="12">
        <v>89</v>
      </c>
      <c r="F55" s="12">
        <v>79.2</v>
      </c>
      <c r="G55" s="12">
        <v>65.5</v>
      </c>
      <c r="H55" s="12">
        <v>70.2</v>
      </c>
      <c r="I55" s="12">
        <v>30</v>
      </c>
      <c r="J55" s="12">
        <v>85.8</v>
      </c>
      <c r="K55" s="12">
        <v>90.7</v>
      </c>
      <c r="L55" s="12">
        <v>89.2</v>
      </c>
      <c r="M55" s="12">
        <v>86.9</v>
      </c>
      <c r="N55" s="12">
        <v>89</v>
      </c>
      <c r="O55" s="12">
        <v>89.1</v>
      </c>
      <c r="P55" s="12">
        <v>43.1</v>
      </c>
      <c r="Q55" s="12">
        <v>47</v>
      </c>
      <c r="R55" s="12">
        <v>82.9</v>
      </c>
      <c r="S55" s="12">
        <v>55.1</v>
      </c>
      <c r="T55" s="12">
        <v>32.5</v>
      </c>
      <c r="U55" s="12">
        <v>14.5</v>
      </c>
      <c r="V55" s="12">
        <v>69</v>
      </c>
      <c r="W55" s="12">
        <v>84.2</v>
      </c>
      <c r="X55" s="12">
        <v>85.8</v>
      </c>
      <c r="Y55" s="12">
        <v>84.9</v>
      </c>
      <c r="Z55" s="12">
        <v>78.599999999999994</v>
      </c>
      <c r="AA55" s="12">
        <v>81</v>
      </c>
      <c r="AB55" s="12">
        <v>41.9</v>
      </c>
      <c r="AC55" s="12">
        <v>79.599999999999994</v>
      </c>
      <c r="AD55" s="12">
        <v>81.400000000000006</v>
      </c>
      <c r="AE55" s="12">
        <v>78.099999999999994</v>
      </c>
      <c r="AF55" s="12">
        <v>54.5</v>
      </c>
      <c r="AG55" s="12">
        <v>77.599999999999994</v>
      </c>
      <c r="AH55" s="12"/>
      <c r="AI55" s="10">
        <v>161688</v>
      </c>
      <c r="AJ55" s="12"/>
      <c r="AK55" s="12"/>
      <c r="AL55" s="12"/>
      <c r="AM55" s="12"/>
      <c r="AN55" s="12"/>
      <c r="AO55" s="12"/>
    </row>
    <row r="56" spans="1:41" x14ac:dyDescent="0.25">
      <c r="A56" s="11" t="s">
        <v>24</v>
      </c>
      <c r="B56" s="12">
        <v>81.8</v>
      </c>
      <c r="C56" s="12">
        <v>82.3</v>
      </c>
      <c r="D56" s="12">
        <v>85.7</v>
      </c>
      <c r="E56" s="12">
        <v>84.8</v>
      </c>
      <c r="F56" s="12">
        <v>77.5</v>
      </c>
      <c r="G56" s="12">
        <v>64.099999999999994</v>
      </c>
      <c r="H56" s="12">
        <v>69.7</v>
      </c>
      <c r="I56" s="12">
        <v>29.6</v>
      </c>
      <c r="J56" s="12">
        <v>80.599999999999994</v>
      </c>
      <c r="K56" s="12">
        <v>85.9</v>
      </c>
      <c r="L56" s="12">
        <v>84.4</v>
      </c>
      <c r="M56" s="12">
        <v>82.4</v>
      </c>
      <c r="N56" s="12">
        <v>84.4</v>
      </c>
      <c r="O56" s="12">
        <v>84</v>
      </c>
      <c r="P56" s="12">
        <v>42.8</v>
      </c>
      <c r="Q56" s="12">
        <v>45.5</v>
      </c>
      <c r="R56" s="12">
        <v>78.3</v>
      </c>
      <c r="S56" s="12">
        <v>54.9</v>
      </c>
      <c r="T56" s="12">
        <v>32.299999999999997</v>
      </c>
      <c r="U56" s="12">
        <v>14.3</v>
      </c>
      <c r="V56" s="12">
        <v>62.8</v>
      </c>
      <c r="W56" s="12">
        <v>80.099999999999994</v>
      </c>
      <c r="X56" s="12">
        <v>80.599999999999994</v>
      </c>
      <c r="Y56" s="12">
        <v>79.7</v>
      </c>
      <c r="Z56" s="12">
        <v>75.3</v>
      </c>
      <c r="AA56" s="12">
        <v>76</v>
      </c>
      <c r="AB56" s="12">
        <v>42</v>
      </c>
      <c r="AC56" s="12">
        <v>74.5</v>
      </c>
      <c r="AD56" s="12">
        <v>76.5</v>
      </c>
      <c r="AE56" s="12">
        <v>73.3</v>
      </c>
      <c r="AF56" s="12">
        <v>54</v>
      </c>
      <c r="AG56" s="12">
        <v>72.400000000000006</v>
      </c>
      <c r="AH56" s="12"/>
      <c r="AI56" s="10">
        <v>152562</v>
      </c>
      <c r="AJ56" s="12"/>
      <c r="AK56" s="12"/>
      <c r="AL56" s="12"/>
      <c r="AM56" s="12"/>
      <c r="AN56" s="12"/>
      <c r="AO56" s="12"/>
    </row>
    <row r="57" spans="1:41" x14ac:dyDescent="0.25">
      <c r="A57" s="11" t="s">
        <v>21</v>
      </c>
      <c r="B57" s="12">
        <v>45.2</v>
      </c>
      <c r="C57" s="12">
        <v>45.6</v>
      </c>
      <c r="D57" s="12">
        <v>47.1</v>
      </c>
      <c r="E57" s="12">
        <v>47.4</v>
      </c>
      <c r="F57" s="12">
        <v>44.8</v>
      </c>
      <c r="G57" s="12">
        <v>33.1</v>
      </c>
      <c r="H57" s="12">
        <v>35.799999999999997</v>
      </c>
      <c r="I57" s="12">
        <v>14.7</v>
      </c>
      <c r="J57" s="12">
        <v>43.6</v>
      </c>
      <c r="K57" s="12">
        <v>31.3</v>
      </c>
      <c r="L57" s="12">
        <v>46.6</v>
      </c>
      <c r="M57" s="12">
        <v>45.9</v>
      </c>
      <c r="N57" s="12">
        <v>47</v>
      </c>
      <c r="O57" s="12">
        <v>47.7</v>
      </c>
      <c r="P57" s="12">
        <v>25.1</v>
      </c>
      <c r="Q57" s="12">
        <v>29.9</v>
      </c>
      <c r="R57" s="12">
        <v>44.8</v>
      </c>
      <c r="S57" s="12">
        <v>32</v>
      </c>
      <c r="T57" s="12">
        <v>20.5</v>
      </c>
      <c r="U57" s="12">
        <v>7.4</v>
      </c>
      <c r="V57" s="12">
        <v>32.700000000000003</v>
      </c>
      <c r="W57" s="12">
        <v>45.2</v>
      </c>
      <c r="X57" s="12">
        <v>45.8</v>
      </c>
      <c r="Y57" s="12">
        <v>45.1</v>
      </c>
      <c r="Z57" s="12">
        <v>43.7</v>
      </c>
      <c r="AA57" s="12">
        <v>43.6</v>
      </c>
      <c r="AB57" s="12">
        <v>24.6</v>
      </c>
      <c r="AC57" s="12">
        <v>39.9</v>
      </c>
      <c r="AD57" s="12">
        <v>39.700000000000003</v>
      </c>
      <c r="AE57" s="12">
        <v>41.7</v>
      </c>
      <c r="AF57" s="12">
        <v>30.5</v>
      </c>
      <c r="AG57" s="12">
        <v>36.6</v>
      </c>
      <c r="AH57" s="12"/>
      <c r="AI57" s="10">
        <v>80218</v>
      </c>
      <c r="AJ57" s="12"/>
      <c r="AK57" s="12"/>
      <c r="AL57" s="12"/>
      <c r="AM57" s="12"/>
      <c r="AN57" s="12"/>
      <c r="AO57" s="12"/>
    </row>
    <row r="58" spans="1:41" x14ac:dyDescent="0.25">
      <c r="B58" s="12"/>
      <c r="C58" s="12"/>
      <c r="D58" s="12"/>
      <c r="E58" s="12"/>
      <c r="F58" s="12"/>
      <c r="G58" s="12"/>
      <c r="H58" s="12"/>
      <c r="I58" s="12"/>
      <c r="J58" s="12"/>
      <c r="L58" s="12"/>
      <c r="AC58" s="12"/>
      <c r="AD58" s="12"/>
      <c r="AE58" s="12"/>
      <c r="AF58" s="12"/>
      <c r="AG58" s="12"/>
      <c r="AK58" s="12"/>
    </row>
  </sheetData>
  <conditionalFormatting sqref="C4:X4 Z4:AB4 AE4:AG4">
    <cfRule type="colorScale" priority="4">
      <colorScale>
        <cfvo type="num" val="0"/>
        <cfvo type="max"/>
        <color theme="0"/>
        <color rgb="FF00B050"/>
      </colorScale>
    </cfRule>
  </conditionalFormatting>
  <conditionalFormatting sqref="B4">
    <cfRule type="colorScale" priority="3">
      <colorScale>
        <cfvo type="num" val="0"/>
        <cfvo type="max"/>
        <color theme="0"/>
        <color rgb="FF00B050"/>
      </colorScale>
    </cfRule>
  </conditionalFormatting>
  <conditionalFormatting sqref="Y4">
    <cfRule type="colorScale" priority="2">
      <colorScale>
        <cfvo type="num" val="0"/>
        <cfvo type="max"/>
        <color theme="0"/>
        <color rgb="FF00B050"/>
      </colorScale>
    </cfRule>
  </conditionalFormatting>
  <conditionalFormatting sqref="AC4:AD4">
    <cfRule type="colorScale" priority="1">
      <colorScale>
        <cfvo type="num" val="0"/>
        <cfvo type="max"/>
        <color theme="0"/>
        <color rgb="FF00B050"/>
      </colorScale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131</vt:i4>
      </vt:variant>
    </vt:vector>
  </HeadingPairs>
  <TitlesOfParts>
    <vt:vector size="131" baseType="lpstr">
      <vt:lpstr>Total</vt:lpstr>
      <vt:lpstr>Jul14</vt:lpstr>
      <vt:lpstr>Aug14</vt:lpstr>
      <vt:lpstr>Sep14</vt:lpstr>
      <vt:lpstr>Okt14</vt:lpstr>
      <vt:lpstr>Nov14</vt:lpstr>
      <vt:lpstr>Dez14</vt:lpstr>
      <vt:lpstr>Jan15</vt:lpstr>
      <vt:lpstr>Feb15</vt:lpstr>
      <vt:lpstr>Mar15</vt:lpstr>
      <vt:lpstr>Apr15</vt:lpstr>
      <vt:lpstr>Mai15</vt:lpstr>
      <vt:lpstr>Jun15</vt:lpstr>
      <vt:lpstr>Jul15</vt:lpstr>
      <vt:lpstr>Aug15</vt:lpstr>
      <vt:lpstr>Sep15</vt:lpstr>
      <vt:lpstr>Okt15</vt:lpstr>
      <vt:lpstr>Nov15</vt:lpstr>
      <vt:lpstr>Dez15</vt:lpstr>
      <vt:lpstr>Jan16</vt:lpstr>
      <vt:lpstr>Feb16</vt:lpstr>
      <vt:lpstr>Mar16</vt:lpstr>
      <vt:lpstr>Apr16</vt:lpstr>
      <vt:lpstr>Mai16</vt:lpstr>
      <vt:lpstr>Jun16</vt:lpstr>
      <vt:lpstr>Jul16</vt:lpstr>
      <vt:lpstr>Aug16</vt:lpstr>
      <vt:lpstr>Sep16</vt:lpstr>
      <vt:lpstr>Okt16</vt:lpstr>
      <vt:lpstr>Nov16</vt:lpstr>
      <vt:lpstr>Dez16</vt:lpstr>
      <vt:lpstr>Jan17</vt:lpstr>
      <vt:lpstr>Feb17</vt:lpstr>
      <vt:lpstr>Mar17</vt:lpstr>
      <vt:lpstr>Apr17</vt:lpstr>
      <vt:lpstr>Mai17</vt:lpstr>
      <vt:lpstr>Jun17</vt:lpstr>
      <vt:lpstr>Jul17</vt:lpstr>
      <vt:lpstr>Aug17</vt:lpstr>
      <vt:lpstr>Sep17</vt:lpstr>
      <vt:lpstr>Okt17</vt:lpstr>
      <vt:lpstr>Nov17</vt:lpstr>
      <vt:lpstr>Dez17</vt:lpstr>
      <vt:lpstr>Jan18</vt:lpstr>
      <vt:lpstr>Feb18</vt:lpstr>
      <vt:lpstr>Mar18</vt:lpstr>
      <vt:lpstr>Apr18</vt:lpstr>
      <vt:lpstr>Mai18</vt:lpstr>
      <vt:lpstr>Jun18</vt:lpstr>
      <vt:lpstr>Jul18</vt:lpstr>
      <vt:lpstr>Aug18</vt:lpstr>
      <vt:lpstr>Sep18</vt:lpstr>
      <vt:lpstr>Okt18</vt:lpstr>
      <vt:lpstr>Nov18</vt:lpstr>
      <vt:lpstr>Dez18</vt:lpstr>
      <vt:lpstr>Jan19</vt:lpstr>
      <vt:lpstr>Feb19</vt:lpstr>
      <vt:lpstr>Mar19</vt:lpstr>
      <vt:lpstr>Apr19</vt:lpstr>
      <vt:lpstr>Mai19</vt:lpstr>
      <vt:lpstr>Jun19</vt:lpstr>
      <vt:lpstr>Jul19</vt:lpstr>
      <vt:lpstr>Aug19</vt:lpstr>
      <vt:lpstr>Sep19</vt:lpstr>
      <vt:lpstr>Okt19</vt:lpstr>
      <vt:lpstr>Nov19</vt:lpstr>
      <vt:lpstr>Dez19</vt:lpstr>
      <vt:lpstr>Jan20</vt:lpstr>
      <vt:lpstr>Feb20</vt:lpstr>
      <vt:lpstr>Mar20</vt:lpstr>
      <vt:lpstr>Apr20</vt:lpstr>
      <vt:lpstr>Mai20</vt:lpstr>
      <vt:lpstr>Jun20</vt:lpstr>
      <vt:lpstr>Jul20</vt:lpstr>
      <vt:lpstr>Aug20</vt:lpstr>
      <vt:lpstr>Sep20</vt:lpstr>
      <vt:lpstr>Okt20</vt:lpstr>
      <vt:lpstr>Nov20</vt:lpstr>
      <vt:lpstr>Dez20</vt:lpstr>
      <vt:lpstr>Jan21</vt:lpstr>
      <vt:lpstr>Feb21</vt:lpstr>
      <vt:lpstr>Mar21</vt:lpstr>
      <vt:lpstr>Apr21</vt:lpstr>
      <vt:lpstr>Mai21</vt:lpstr>
      <vt:lpstr>Jun21</vt:lpstr>
      <vt:lpstr>Jul21</vt:lpstr>
      <vt:lpstr>Aug21</vt:lpstr>
      <vt:lpstr>Sep21</vt:lpstr>
      <vt:lpstr>Okt21</vt:lpstr>
      <vt:lpstr>Nov21</vt:lpstr>
      <vt:lpstr>Dez21</vt:lpstr>
      <vt:lpstr>Jan22</vt:lpstr>
      <vt:lpstr>Feb22</vt:lpstr>
      <vt:lpstr>Mar22</vt:lpstr>
      <vt:lpstr>Apr22</vt:lpstr>
      <vt:lpstr>Mai22</vt:lpstr>
      <vt:lpstr>Jun22</vt:lpstr>
      <vt:lpstr>Jul22</vt:lpstr>
      <vt:lpstr>Aug22</vt:lpstr>
      <vt:lpstr>Sep22</vt:lpstr>
      <vt:lpstr>Okt22</vt:lpstr>
      <vt:lpstr>Nov22</vt:lpstr>
      <vt:lpstr>Dez22</vt:lpstr>
      <vt:lpstr>Jan23</vt:lpstr>
      <vt:lpstr>Feb23</vt:lpstr>
      <vt:lpstr>Mar23</vt:lpstr>
      <vt:lpstr>Apr23</vt:lpstr>
      <vt:lpstr>Mai23</vt:lpstr>
      <vt:lpstr>Jun23</vt:lpstr>
      <vt:lpstr>Jul23</vt:lpstr>
      <vt:lpstr>Aug23</vt:lpstr>
      <vt:lpstr>Sep23</vt:lpstr>
      <vt:lpstr>Okt23</vt:lpstr>
      <vt:lpstr>Nov23</vt:lpstr>
      <vt:lpstr>Dez23</vt:lpstr>
      <vt:lpstr>Jan24</vt:lpstr>
      <vt:lpstr>Feb24</vt:lpstr>
      <vt:lpstr>Mar24</vt:lpstr>
      <vt:lpstr>Apr24</vt:lpstr>
      <vt:lpstr>Mai24</vt:lpstr>
      <vt:lpstr>Jun24</vt:lpstr>
      <vt:lpstr>Jul24</vt:lpstr>
      <vt:lpstr>Aug24</vt:lpstr>
      <vt:lpstr>Sep24</vt:lpstr>
      <vt:lpstr>Okt24</vt:lpstr>
      <vt:lpstr>Nov24</vt:lpstr>
      <vt:lpstr>Dez24</vt:lpstr>
      <vt:lpstr>Jan25</vt:lpstr>
      <vt:lpstr>Feb25</vt:lpstr>
      <vt:lpstr>Mar25</vt:lpstr>
      <vt:lpstr>Apr25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</dc:creator>
  <cp:lastModifiedBy>Henry</cp:lastModifiedBy>
  <dcterms:created xsi:type="dcterms:W3CDTF">2014-07-15T21:04:21Z</dcterms:created>
  <dcterms:modified xsi:type="dcterms:W3CDTF">2025-04-02T06:42:17Z</dcterms:modified>
</cp:coreProperties>
</file>